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\\10.0.1.141\compartilhamento\Licitações 2022\PMA\1TOMADA DE PREÇOS\Tomada de Preços  nº 007-2022 - Pavimentação e drenagem - SERRINHA\ANEXO I - PROJETO BASICO\"/>
    </mc:Choice>
  </mc:AlternateContent>
  <xr:revisionPtr revIDLastSave="0" documentId="13_ncr:1_{1ECD0151-A437-4D21-AA74-C09D4E1F8D61}" xr6:coauthVersionLast="47" xr6:coauthVersionMax="47" xr10:uidLastSave="{00000000-0000-0000-0000-000000000000}"/>
  <bookViews>
    <workbookView xWindow="-120" yWindow="-120" windowWidth="19440" windowHeight="15000" firstSheet="3" activeTab="4" xr2:uid="{00000000-000D-0000-FFFF-FFFF00000000}"/>
  </bookViews>
  <sheets>
    <sheet name="Anexo IB-Planilha Orçamentaria" sheetId="13" r:id="rId1"/>
    <sheet name="Composição 1" sheetId="12" r:id="rId2"/>
    <sheet name="Anexo IC-Cronograma-Fisico" sheetId="18" r:id="rId3"/>
    <sheet name="Anexo ID-Composição do BDI" sheetId="8" r:id="rId4"/>
    <sheet name="Anexo IE-Memória de Calculo" sheetId="14" r:id="rId5"/>
  </sheets>
  <definedNames>
    <definedName name="_xlnm.Print_Area" localSheetId="0">'Anexo IB-Planilha Orçamentaria'!$A$1:$I$43</definedName>
    <definedName name="_xlnm.Print_Area" localSheetId="2">'Anexo IC-Cronograma-Fisico'!$A$2:$J$39</definedName>
    <definedName name="_xlnm.Print_Area" localSheetId="3">'Anexo ID-Composição do BDI'!$A$1:$E$32</definedName>
    <definedName name="_xlnm.Print_Area" localSheetId="4">'Anexo IE-Memória de Calculo'!$A$1:$J$167</definedName>
    <definedName name="_xlnm.Database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2" l="1"/>
  <c r="B10" i="12"/>
  <c r="I17" i="18"/>
  <c r="G17" i="18"/>
  <c r="E17" i="18"/>
  <c r="J17" i="18" l="1"/>
  <c r="I31" i="13" l="1"/>
  <c r="K34" i="13"/>
  <c r="G32" i="13"/>
  <c r="I32" i="13" s="1"/>
  <c r="G31" i="13"/>
  <c r="I33" i="13" l="1"/>
  <c r="B73" i="14" l="1"/>
  <c r="B72" i="14"/>
  <c r="B71" i="14"/>
  <c r="B70" i="14"/>
  <c r="B69" i="14"/>
  <c r="B68" i="14"/>
  <c r="B67" i="14"/>
  <c r="B66" i="14"/>
  <c r="B61" i="14"/>
  <c r="B60" i="14"/>
  <c r="B59" i="14"/>
  <c r="B58" i="14"/>
  <c r="B57" i="14"/>
  <c r="B56" i="14"/>
  <c r="B55" i="14"/>
  <c r="G153" i="14" l="1"/>
  <c r="F67" i="14"/>
  <c r="F68" i="14"/>
  <c r="F69" i="14"/>
  <c r="F70" i="14"/>
  <c r="F71" i="14"/>
  <c r="F72" i="14"/>
  <c r="F73" i="14"/>
  <c r="F66" i="14"/>
  <c r="F56" i="14"/>
  <c r="F57" i="14"/>
  <c r="F58" i="14"/>
  <c r="F59" i="14"/>
  <c r="F60" i="14"/>
  <c r="F61" i="14"/>
  <c r="F62" i="14"/>
  <c r="H25" i="13"/>
  <c r="G25" i="13"/>
  <c r="G21" i="13"/>
  <c r="G19" i="13"/>
  <c r="G20" i="13"/>
  <c r="F55" i="14"/>
  <c r="B89" i="14"/>
  <c r="B88" i="14"/>
  <c r="A48" i="14"/>
  <c r="C113" i="14"/>
  <c r="D126" i="14" s="1"/>
  <c r="C112" i="14"/>
  <c r="D123" i="14" s="1"/>
  <c r="H11" i="14"/>
  <c r="H12" i="14"/>
  <c r="H13" i="14"/>
  <c r="H14" i="14"/>
  <c r="H15" i="14"/>
  <c r="H16" i="14"/>
  <c r="H17" i="14"/>
  <c r="H18" i="14"/>
  <c r="H19" i="14"/>
  <c r="C20" i="14"/>
  <c r="G157" i="14" s="1"/>
  <c r="D20" i="14"/>
  <c r="E20" i="14"/>
  <c r="B120" i="14" s="1"/>
  <c r="F20" i="14"/>
  <c r="B123" i="14" s="1"/>
  <c r="C110" i="14"/>
  <c r="D117" i="14" s="1"/>
  <c r="F123" i="14" l="1"/>
  <c r="E102" i="14"/>
  <c r="H19" i="13" s="1"/>
  <c r="I19" i="13" s="1"/>
  <c r="E103" i="14"/>
  <c r="H20" i="13" s="1"/>
  <c r="I20" i="13" s="1"/>
  <c r="H20" i="14"/>
  <c r="E101" i="14" s="1"/>
  <c r="B117" i="14" s="1"/>
  <c r="I25" i="13"/>
  <c r="B82" i="14"/>
  <c r="D94" i="14" s="1"/>
  <c r="F94" i="14" s="1"/>
  <c r="B81" i="14"/>
  <c r="D93" i="14" s="1"/>
  <c r="F93" i="14" s="1"/>
  <c r="B77" i="14"/>
  <c r="D89" i="14" s="1"/>
  <c r="F89" i="14" s="1"/>
  <c r="B83" i="14"/>
  <c r="D95" i="14" s="1"/>
  <c r="F95" i="14" s="1"/>
  <c r="B79" i="14"/>
  <c r="D91" i="14" s="1"/>
  <c r="F91" i="14" s="1"/>
  <c r="B76" i="14"/>
  <c r="D88" i="14" s="1"/>
  <c r="F88" i="14" s="1"/>
  <c r="B78" i="14"/>
  <c r="D90" i="14" s="1"/>
  <c r="F90" i="14" s="1"/>
  <c r="B80" i="14"/>
  <c r="D92" i="14" s="1"/>
  <c r="F92" i="14" s="1"/>
  <c r="G20" i="14"/>
  <c r="C111" i="14"/>
  <c r="H28" i="13"/>
  <c r="H27" i="13"/>
  <c r="H24" i="13"/>
  <c r="H23" i="13"/>
  <c r="H13" i="13"/>
  <c r="B126" i="14" l="1"/>
  <c r="F96" i="14"/>
  <c r="B48" i="14"/>
  <c r="H48" i="14" s="1"/>
  <c r="D120" i="14"/>
  <c r="F120" i="14" s="1"/>
  <c r="F41" i="14"/>
  <c r="H14" i="13" s="1"/>
  <c r="F29" i="14"/>
  <c r="H12" i="13" s="1"/>
  <c r="G28" i="13"/>
  <c r="I28" i="13" s="1"/>
  <c r="G27" i="13"/>
  <c r="G24" i="13"/>
  <c r="I24" i="13" s="1"/>
  <c r="G23" i="13"/>
  <c r="I23" i="13" s="1"/>
  <c r="G22" i="13"/>
  <c r="G18" i="13"/>
  <c r="G17" i="13"/>
  <c r="G14" i="13"/>
  <c r="G13" i="13"/>
  <c r="I13" i="13" s="1"/>
  <c r="G12" i="13"/>
  <c r="K22" i="12"/>
  <c r="J21" i="12"/>
  <c r="E17" i="12"/>
  <c r="E10" i="12"/>
  <c r="I21" i="12" l="1"/>
  <c r="K21" i="12" s="1"/>
  <c r="K23" i="12" s="1"/>
  <c r="F26" i="13" s="1"/>
  <c r="G26" i="13" s="1"/>
  <c r="I26" i="13" s="1"/>
  <c r="E104" i="14"/>
  <c r="H21" i="13" s="1"/>
  <c r="I21" i="13" s="1"/>
  <c r="F126" i="14"/>
  <c r="F98" i="14"/>
  <c r="F117" i="14"/>
  <c r="H18" i="13"/>
  <c r="I18" i="13" s="1"/>
  <c r="I12" i="13"/>
  <c r="I14" i="13"/>
  <c r="I27" i="13"/>
  <c r="F128" i="14" l="1"/>
  <c r="C132" i="14" s="1"/>
  <c r="A132" i="14"/>
  <c r="H17" i="13"/>
  <c r="I17" i="13" s="1"/>
  <c r="I15" i="13"/>
  <c r="E15" i="18" s="1"/>
  <c r="J15" i="18" s="1"/>
  <c r="G132" i="14" l="1"/>
  <c r="H22" i="13" s="1"/>
  <c r="I22" i="13" s="1"/>
  <c r="I29" i="13" s="1"/>
  <c r="D21" i="8"/>
  <c r="I34" i="13" l="1"/>
  <c r="G16" i="18"/>
  <c r="I16" i="18"/>
  <c r="H18" i="18" s="1"/>
  <c r="E16" i="18"/>
  <c r="D18" i="18" s="1"/>
  <c r="F18" i="18" l="1"/>
  <c r="J16" i="18"/>
  <c r="J18" i="18" s="1"/>
</calcChain>
</file>

<file path=xl/sharedStrings.xml><?xml version="1.0" encoding="utf-8"?>
<sst xmlns="http://schemas.openxmlformats.org/spreadsheetml/2006/main" count="383" uniqueCount="213">
  <si>
    <t>1.1</t>
  </si>
  <si>
    <t>1.2</t>
  </si>
  <si>
    <t>1.3</t>
  </si>
  <si>
    <t>2.1</t>
  </si>
  <si>
    <t>DESCRIÇÃO</t>
  </si>
  <si>
    <t>%</t>
  </si>
  <si>
    <t/>
  </si>
  <si>
    <t>M²</t>
  </si>
  <si>
    <t>02.020.0001-0</t>
  </si>
  <si>
    <t>PLACA DE IDENTIFICACAO DE OBRA PUBLICA,INCLUSIVE PINTURA E SUPORTES DE MADEIRA.FORNECIMENTO E COLOCACAO</t>
  </si>
  <si>
    <t>MAO-DE-OBRA DE ENGENHEIRO OU ARQUITETO JR.,INCLUSIVE ENCARGOS SOCIAIS .</t>
  </si>
  <si>
    <t>SERVIÇOS PRELIMINARES</t>
  </si>
  <si>
    <t>BARRACAO DE OBRA,COM PAREDES E PISO DE TABUAS DE MADEIRA DE 3ª,COBERTURA DE TELHAS DE FIBROCIMENTO DE 6MM,E INSTALACOES EXCLUSIVE PINTURA,SENDO REAPROVEITADO 2 VEZES</t>
  </si>
  <si>
    <t>H</t>
  </si>
  <si>
    <t>02.004.0001-0</t>
  </si>
  <si>
    <t>ESCAVACAO MECANICA DE VALA NAO ESCORADA,EM MATERIAL DE 1ªCATEGORIA,ATE 1,50M DE PROFUNDIDADE,UTILIZANDO RETRO-ESCAVADEIR A,EXCLUSIVE ESGOTAMENTO</t>
  </si>
  <si>
    <t>03.016.0015-1</t>
  </si>
  <si>
    <t>REATERRO DE VALA/CAVA,ESPALHAMENTO COM RETRO-ESCAVADEIRA E COMPACTACAO VIBRATORIA,EXCLUSIVE MATERIAL</t>
  </si>
  <si>
    <t>08.021.0001-0</t>
  </si>
  <si>
    <t>ESTADO DO RIO DE JANEIRO</t>
  </si>
  <si>
    <t>PREFEITURA MUNICIPAL DE APERIBÉ</t>
  </si>
  <si>
    <t>SETOR DE ENGENHARIA</t>
  </si>
  <si>
    <t>BDI :</t>
  </si>
  <si>
    <t>23,69%</t>
  </si>
  <si>
    <t>EMOP</t>
  </si>
  <si>
    <t>ITEM</t>
  </si>
  <si>
    <t>CÓDIGO</t>
  </si>
  <si>
    <t>UN</t>
  </si>
  <si>
    <t>PREÇO UNITÁRIO SEM BDI</t>
  </si>
  <si>
    <t>PREÇO UNITÁRIO C/ BDI</t>
  </si>
  <si>
    <t>QUANT</t>
  </si>
  <si>
    <t xml:space="preserve"> VALOR TOTAL</t>
  </si>
  <si>
    <t>19.004.0037-2</t>
  </si>
  <si>
    <t>SUBTOTAL:</t>
  </si>
  <si>
    <t>M³</t>
  </si>
  <si>
    <t>2.3</t>
  </si>
  <si>
    <t>M</t>
  </si>
  <si>
    <t>TOTAL UNITÁRIO</t>
  </si>
  <si>
    <t xml:space="preserve">       PREFEITURA MUNICIPAL DE APERIBÉ</t>
  </si>
  <si>
    <t xml:space="preserve">               ESTADO DO RIO DE JANEIRO</t>
  </si>
  <si>
    <t xml:space="preserve">                    SETOR DE ENGENHARIA</t>
  </si>
  <si>
    <t>1.0 SERVIÇOS PRELIMINARES</t>
  </si>
  <si>
    <t>1.1 PLACA DE IDENTIFICACAO DE OBRA</t>
  </si>
  <si>
    <t>PLACA DE OBRA</t>
  </si>
  <si>
    <t>COMP.</t>
  </si>
  <si>
    <t>X</t>
  </si>
  <si>
    <t>LARG.</t>
  </si>
  <si>
    <t>=</t>
  </si>
  <si>
    <t>1.2 MAO-DE-OBRA DE ENGENHEIRO OU ARQUITETO JR.,INCLUSIVE ENCARGOS SOCIAIS</t>
  </si>
  <si>
    <t>UNI.</t>
  </si>
  <si>
    <t>1.3 BARRACAO DE OBRA</t>
  </si>
  <si>
    <t>2.0 REDE DE DRENAGEM</t>
  </si>
  <si>
    <t>TOTAL</t>
  </si>
  <si>
    <t>VOLUME(M³)</t>
  </si>
  <si>
    <t>VOLUME DE  REATERRO</t>
  </si>
  <si>
    <t>VOLUME DE ESCAVAÇÃO</t>
  </si>
  <si>
    <t>-</t>
  </si>
  <si>
    <t>VALOR</t>
  </si>
  <si>
    <t>2º MÊS</t>
  </si>
  <si>
    <t>1º MÊS</t>
  </si>
  <si>
    <t>DESCRIÇÃO DO ITEM</t>
  </si>
  <si>
    <t>REDE DRENAGEM</t>
  </si>
  <si>
    <t>SERVIÇOS PRELIMINARES E ADMINISTRAÇÃO LOCAL</t>
  </si>
  <si>
    <t>outubro/2022</t>
  </si>
  <si>
    <t>06.014.0101-0</t>
  </si>
  <si>
    <t>CAIXA DE RALO EM ALVENARIA DE TIJOLO MACICO (7X10X20CM),EM PAREDES DE UMA VEZ(0,20M),DE (0,30X0,90X0,90)M,PARA AGUAS PLUVIAIS,UTILIZANDO ARGAMASSA DE CIMENTO E AREIA,NO TRACO 1:4 EM VOLUME,SENDO AS PAREDES REVESTIDAS INTERNAMENTE COM A MESMA ARGAMASSA,COM BASE DE CONCRETO SIMPLES FCK=10MPA E GRELHA DE FERRO FUNDIDO CLASSE C-250 CONFORME ABNT NBR 10160</t>
  </si>
  <si>
    <t>2.5</t>
  </si>
  <si>
    <t xml:space="preserve">COMPOSIÇÃO   DO   B.D.I OBRAS CONVENCIONAIS  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</si>
  <si>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</si>
  <si>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</si>
  <si>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</si>
  <si>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</si>
  <si>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</si>
  <si>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</si>
  <si>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</si>
  <si>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</si>
  <si>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</si>
  <si>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</si>
  <si>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CPRB</t>
  </si>
  <si>
    <t>Tributos - PIS/COFINS</t>
  </si>
  <si>
    <t>Fórmula para o cálculo do BDI:</t>
  </si>
  <si>
    <t>{[(1+AC+SRG) x (1+L) x (1+DF)] / (1-T)} -1</t>
  </si>
  <si>
    <t>Resultado do cálculo do BDI:</t>
  </si>
  <si>
    <t>06.012.0201-0</t>
  </si>
  <si>
    <t>POCO DE VISITA DE CONCRETO ARMADO COM MEDIDAS INTERNAS DO POCO E PROFUNDIDADE DE 1,10X1,10X1,50M,E DIAMETRO DA GALERIA DE ATE 0,60M,TENDO O CONCRETO DAS PAREDES,FUNDO E TAMPA 400KG E O DA BASE,CALHA E BANQUETA 300KG DE CIMENTO POR M3,SENDO AS PAREDES,CALHA E A BANQUETA REVESTIDAS COM ARGAMASSA,EXCLUSIVE TAMPAO DE FERRO FUNDIDO</t>
  </si>
  <si>
    <t>06.012.0202-0</t>
  </si>
  <si>
    <t>POCO DE VISITA DE CONCRETO ARMADO COM MEDIDAS INTERNAS DO POCO E PROFUNDIDADE DE 1,10X1,10X1,80M,E DIAMETRO DA GALERIA DE ATE 0,60M,TENDO O CONCRETO DAS PAREDES,FUNDO E TAMPA 400KG E O DA BASE,CALHA E BANQUETA 300KG DE CIMENTO POR M3,SENDO AS PAREDES,CALHA E A BANQUETA REVESTIDAS COM ARGAMASSA,EXCLUSIVE TAMPAO DE FERRO FUNDIDO</t>
  </si>
  <si>
    <t>06.016.0007-0</t>
  </si>
  <si>
    <t>TAMPAO COMPLETO DE FERRO FUNDIDO DUCTIL (NODULAR) ARTICULADO ,CIRCULAR,DN 600MM,COM TAMPA PARA ACESSO DE MANUTENCAO E SOB RETAMPA PARA MANOBRA,CLASSE D400,CONFORME ABNT NBR 10160,ASSENTADO COM ARGAMASSA DE CIMENTO E AREIA,NO TRACO 1:4 EM VOLUME.FORNECIMENTO E ASSENTAMENTO</t>
  </si>
  <si>
    <t>PROF.</t>
  </si>
  <si>
    <t>QUANT.</t>
  </si>
  <si>
    <t>2.6</t>
  </si>
  <si>
    <t>2.7</t>
  </si>
  <si>
    <t>2.10</t>
  </si>
  <si>
    <t>2.11</t>
  </si>
  <si>
    <t>POCO DE VISITA DE CONCRETO ARMADO COM MEDIDAS INTERNAS DO POCO E PROFUNDIDADE DE 1,10X1,10X1,50M</t>
  </si>
  <si>
    <t>POCO DE VISITA DE CONCRETO ARMADO COM MEDIDAS INTERNAS DO POCO E PROFUNDIDADE DE 1,10X1,10X1,80M</t>
  </si>
  <si>
    <t>CAIXA DE RALO EM ALVENARIA DE TIJOLO MACICO (7X10X20CM),EM PAREDES DE UMA VEZ(0,20M),DE (0,30X0,90X0,90)M,</t>
  </si>
  <si>
    <t>TAMPAO COMPLETO DE FERRO FUNDIDO DUCTIL (NODULAR) ARTICULADO ,CIRCULAR,DN 600MM,</t>
  </si>
  <si>
    <t>UNID</t>
  </si>
  <si>
    <t>volume da tampa</t>
  </si>
  <si>
    <t>esp</t>
  </si>
  <si>
    <t>lag.</t>
  </si>
  <si>
    <t>comp.</t>
  </si>
  <si>
    <t>quant.</t>
  </si>
  <si>
    <t>11.013.0130-0</t>
  </si>
  <si>
    <t>CONCRETO ARMADO,FCK=20MPA,INCLUINDO MATERIAIS PARA 1,00M3 DE CONCRETO(IMPORTADO DE USINA)ADENSADO E COLOCADO,12,00M2 DE AREA MOLDADA,FORMAS CONFORME O ITEM 11.004.0022,60KG DE ACO CA-50,INCLUSIVE MAO-DE-OBRA PARA CORTE,DOBRAGEM,MONTAGEM E COLOCACAO NAS FORMAS,EXCLUSIVE ESCORAMENTO</t>
  </si>
  <si>
    <t>espessura  tampa de concreto</t>
  </si>
  <si>
    <t>comprimento</t>
  </si>
  <si>
    <t>largura</t>
  </si>
  <si>
    <t>altura</t>
  </si>
  <si>
    <t>volume das paredes</t>
  </si>
  <si>
    <t>volume da base</t>
  </si>
  <si>
    <t>volume total do poço de visita</t>
  </si>
  <si>
    <t>MODELO 1</t>
  </si>
  <si>
    <t>VALOR UNIT.</t>
  </si>
  <si>
    <t>VALOR TOTAL</t>
  </si>
  <si>
    <t>06.004.0060-0</t>
  </si>
  <si>
    <t>TUBO DE CONCRETO ARMADO,CLASSE PA-1,CONFORME ABNT NBR 8890,PARA GALERIAS DE AGUAS PLUVIAIS,COM DIAMETRO DE 300MM,ATERRO E SOCA ATE A ALTURA DA GERATRIZ SUPERIOR DO TUBO,CONSIDERANDO O MATERIAL DA PROPRIA ESCAVACAO,INCLUSIVE FORNECIMENTO DO MATERIAL P/REJUNTAMENTO COM ARGAMASSA DE CIMENTO E AREIA,NO TRACO 1:4 E ACERTO DE FUNDO DE VALA.FORNECIMENTO E ASSENT.</t>
  </si>
  <si>
    <t>VOLUME  OCUPADO PELA TUBULAÇÃO (300 MM)</t>
  </si>
  <si>
    <t>ALTURA</t>
  </si>
  <si>
    <t>QUANT. DE BUEIROS</t>
  </si>
  <si>
    <t>PV-PV (D 0,3)</t>
  </si>
  <si>
    <t>PV-PV (D 0,4)</t>
  </si>
  <si>
    <t>PV-PV (D 0,8)</t>
  </si>
  <si>
    <t>PV-PV (D 1,0)</t>
  </si>
  <si>
    <t>PV-BUEIRO (D 0,3)</t>
  </si>
  <si>
    <t>PV1</t>
  </si>
  <si>
    <t>PV2</t>
  </si>
  <si>
    <t>PV3</t>
  </si>
  <si>
    <t>PV4</t>
  </si>
  <si>
    <t>PV5</t>
  </si>
  <si>
    <t>PV6</t>
  </si>
  <si>
    <t>PV7</t>
  </si>
  <si>
    <t>PV8</t>
  </si>
  <si>
    <t>PV9</t>
  </si>
  <si>
    <t xml:space="preserve">LEVANTAMENTO </t>
  </si>
  <si>
    <t>06.004.0070-0</t>
  </si>
  <si>
    <t>TUBO DE CONCRETO ARMADO,CLASSE PA-1,CONFORME ABNT NBR 8890,PARA GALERIAS DE AGUAS PLUVIAIS,COM DIAMETRO DE 800MM,ATERRO E SOCA ATE A ALTURA DA GERATRIZ SUPERIOR DO TUBO,CONSIDERANDO O MATERIAL DA PROPRIA ESCAVACAO,INCLUSIVE FORNECIMENTO DO MATERIAL P/REJUNTAMENTO COM ARGAMASSA DE CIMENTO E AREIA,NO TRACO 1:4 E ACERTO DE FUNDO DE VALA.FORNECIMENTO E ASSENT.</t>
  </si>
  <si>
    <t>06.004.0074-0</t>
  </si>
  <si>
    <t>TUBO DE CONCRETO ARMADO,CLASSE PA-1,CONFORME ABNT NBR 8890,PARA GALERIAS DE AGUAS PLUVIAIS,COM DIAMETRO DE 1000MM,ATERRO E SOCA ATE A ALTURA DA GERATRIZ SUPERIOR DO TUBO,CONSIDERANDO O MATERIAL DA PROPRIA ESCAVACAO,INCLUSIVE FORNECIMENTO DO MATERIAL P/REJUNTAMENTO COM ARGAMASSA DE CIMENTO E AREIA,NO TRACO 1:4 E ACERTO DE FUNDO DE VALA.FORNECIMENTO E ASSENT.</t>
  </si>
  <si>
    <t>AREA DO TUDO (300 mm) = (3,14*r²)</t>
  </si>
  <si>
    <t>AREA DO TUDO(400mm) = (3,14*r²)</t>
  </si>
  <si>
    <t>AREA DO TUDO(800mm) = (3,14*r²)</t>
  </si>
  <si>
    <t>AREA DO TUDO(1000mm) = (3,14*r²)</t>
  </si>
  <si>
    <t>PV1- PV2</t>
  </si>
  <si>
    <t>PV2-PV3</t>
  </si>
  <si>
    <t>PV3-PV4</t>
  </si>
  <si>
    <t>PV4-PV5</t>
  </si>
  <si>
    <t>PV5-PV6</t>
  </si>
  <si>
    <t>PV7-PV8</t>
  </si>
  <si>
    <t>PV8-PV4</t>
  </si>
  <si>
    <t>A1</t>
  </si>
  <si>
    <t>A2</t>
  </si>
  <si>
    <t>PV6- final de rede</t>
  </si>
  <si>
    <t>VOLUME  OCUPADO PELA TUBULAÇÃO (400 MM)</t>
  </si>
  <si>
    <t>VOLUME  OCUPADO PELA TUBULAÇÃO (800 MM)</t>
  </si>
  <si>
    <t>2.1 ESCAVAÇÃO</t>
  </si>
  <si>
    <t>VOLUME</t>
  </si>
  <si>
    <t>x</t>
  </si>
  <si>
    <t>usando teoria das areas medias</t>
  </si>
  <si>
    <t>dimensões as seça trannversal do corte</t>
  </si>
  <si>
    <t>dimensões as seça transversal do corte</t>
  </si>
  <si>
    <t>VOLUME  OCUPADO PELA TUBULAÇÃO (1000 MM)</t>
  </si>
  <si>
    <t>VOLUME  OCUPADO PELA TUBULAÇÃO</t>
  </si>
  <si>
    <t>06.004.0062-0</t>
  </si>
  <si>
    <t>TUBO DE CONCRETO ARMADO,CLASSE PA-1,CONFORME ABNT NBR 8890,PARA GALERIAS DE AGUAS PLUVIAIS,COM DIAMETRO DE 400MM,ATERRO E SOCA ATE A ALTURA DA GERATRIZ SUPERIOR DO TUBO,CONSIDERANDO O MATERIAL DA PROPRIA ESCAVACAO,INCLUSIVE FORNECIMENTO DO MATERIAL P/REJUNTAMENTO COM ARGAMASSA DE CIMENTO E AREIA,NO TRACO 1:4 E ACERTO DE FUNDO DE VALA.FORNECIMENTO E ASSENT.</t>
  </si>
  <si>
    <t>METROS</t>
  </si>
  <si>
    <t>COMPOSIÇÃO 1</t>
  </si>
  <si>
    <t>2.8</t>
  </si>
  <si>
    <t>2.9</t>
  </si>
  <si>
    <t>2.2</t>
  </si>
  <si>
    <t>2.4</t>
  </si>
  <si>
    <t>2.12</t>
  </si>
  <si>
    <r>
      <rPr>
        <b/>
        <sz val="8"/>
        <color theme="1"/>
        <rFont val="Arial"/>
        <family val="2"/>
      </rPr>
      <t>2.3</t>
    </r>
    <r>
      <rPr>
        <sz val="8"/>
        <color theme="1"/>
        <rFont val="Arial"/>
        <family val="2"/>
      </rPr>
      <t xml:space="preserve">  - TUBO DE CONCRETO ARMADO,COM DIAMETRO DE 400MM </t>
    </r>
  </si>
  <si>
    <r>
      <rPr>
        <b/>
        <sz val="8"/>
        <color theme="1"/>
        <rFont val="Arial"/>
        <family val="2"/>
      </rPr>
      <t>2.5</t>
    </r>
    <r>
      <rPr>
        <sz val="8"/>
        <color theme="1"/>
        <rFont val="Arial"/>
        <family val="2"/>
      </rPr>
      <t xml:space="preserve">  - TUBO DE CONCRETO ARMADO,COM DIAMETRO DE 1000MM,</t>
    </r>
  </si>
  <si>
    <r>
      <rPr>
        <b/>
        <sz val="8"/>
        <color theme="1"/>
        <rFont val="Arial"/>
        <family val="2"/>
      </rPr>
      <t xml:space="preserve">2.2 -  </t>
    </r>
    <r>
      <rPr>
        <sz val="8"/>
        <color theme="1"/>
        <rFont val="Arial"/>
        <family val="2"/>
      </rPr>
      <t>TUBO DE CONCRETO ARMADO,COM DIAMETRO DE 300MM</t>
    </r>
  </si>
  <si>
    <r>
      <rPr>
        <b/>
        <sz val="8"/>
        <color theme="1"/>
        <rFont val="Arial"/>
        <family val="2"/>
      </rPr>
      <t xml:space="preserve">2.4 - </t>
    </r>
    <r>
      <rPr>
        <sz val="8"/>
        <color theme="1"/>
        <rFont val="Arial"/>
        <family val="2"/>
      </rPr>
      <t xml:space="preserve"> TUBO DE CONCRETO ARMADO,,COM DIAMETRO DE 800MM.</t>
    </r>
  </si>
  <si>
    <t>RAIO</t>
  </si>
  <si>
    <t>ÁREA DO TUBO</t>
  </si>
  <si>
    <t>ÁREA DO TUDO</t>
  </si>
  <si>
    <t>2.6 REATERRO DE VALA/CAVA</t>
  </si>
  <si>
    <t>PV1,PV2,PV8</t>
  </si>
  <si>
    <t>TAMPAO COMPLETO DE FERRO FUNDIDO DUCTIL (NODULAR) ARTICULADOCIRCULAR,DN 600MM,COM TAMPA PARA ACESSO DE MANUTENCAO E SOB RETAMPA PARA MANOBRA,CLASSE D400,CONFORME ABNT NBR 10160,ASSENTADO COM ARGAMASSA DE CIMENTO E AREIA,NO TRACO 1:4 EM VOLUME.FORNECIMENTO E ASSENTAMENTO</t>
  </si>
  <si>
    <t>ÁREA MÉDIA</t>
  </si>
  <si>
    <t xml:space="preserve">ÁREA(M²) </t>
  </si>
  <si>
    <t>06.012.0234-0</t>
  </si>
  <si>
    <t>POCO DE VISITA DE CONCRETO ARMADO COM MEDIDAS INTERNAS DO POCO E PROFUNDIDADE DE 1,30X1,30X1,80M,E DIAMETRO DA GALERIA DE 0,80M,TENDO O CONCRETO DAS PAREDES,FUNDO E TAMPA 400KG E O DA BASE,CALHA E BANQUETA 300KG DE CIMENTO POR M3,SENDO AS PAREDES,CALHA E A BANQUETA REVESTIDAS COM ARGAMASSA,EXCLUSIVE TAMPAO DE FERRO FUNDIDO</t>
  </si>
  <si>
    <t>POCO DE VISITA DE CONCRETO ARMADO COM MEDIDAS INTERNAS DO POCO E PROFUNDIDADE DE 1,30X1,30X1,80M</t>
  </si>
  <si>
    <t>PV5,PV6,PV4</t>
  </si>
  <si>
    <t>PV1, PV2,PV3,PV7,PV8</t>
  </si>
  <si>
    <t>conforme tabela -  em "QUANT. DE BUEIROS"</t>
  </si>
  <si>
    <t>Aperibé,08 de dezembro de 2022.</t>
  </si>
  <si>
    <t>area de pavimentaçã 1354</t>
  </si>
  <si>
    <t>PAVIMENTAÇÃO</t>
  </si>
  <si>
    <t>4.1</t>
  </si>
  <si>
    <t>08.027.0048-0</t>
  </si>
  <si>
    <t>SARJETA E MEIO-FIO CONJUGADO RETO,DE CONCRETO SIMPLES FCK=15 MPA,MOLDADO NO LOCAL,TIPO DER-RJ,MEDINDO 0,65M DE BASE E COM ALTURA DE 0,30M,REJUNTAMENTO DE ARGAMASSA DE CIMENTO E AREIA,NO TRACO 1:3,5,COM FORNECIMENTO DE TODOS OS MATERIAIS</t>
  </si>
  <si>
    <t>m</t>
  </si>
  <si>
    <t>4.2</t>
  </si>
  <si>
    <t>PAVIMENTACAO COM PARALELEPIPEDOS SOBRE COLCHAO DE AREIA E REJUNTAMENTO DO MESMO MATERIAL,INCLUSIVE FORNECIMENTO DE TODOS OS MATERIAIS</t>
  </si>
  <si>
    <t>08.009.0010-0</t>
  </si>
  <si>
    <t>3º MÊS</t>
  </si>
  <si>
    <t>POÇO DE VISITA MOLDADO CONCRETO ARMADO,FCK=20MPA, COM DIMENÇOES DE COMPRIMENDO DE 3 METROS, LARGURA DE 3 METROS, ALTURA DE 3 METROS,TAMPAO DE 0,12 METROS DE ESPESSURA PUSSUINDO FUROS DE  5 CM  ESPAÇADOS EM 24  CM DO CENTRO,E 2 TAMPOES COMPLETO DE FERRO FUNDIDO DUCTIL (NODULAR) ARTICULADO ,CIRCULAR,DN 600MM.</t>
  </si>
  <si>
    <t>POÇO DE VISITA MOLDADO CONCRETO ARMADO</t>
  </si>
  <si>
    <t>ANEXO IB - PLANILHA ORÇÁMENTARIA</t>
  </si>
  <si>
    <t xml:space="preserve">ANEXO IC - CRONOGRAMA FÍSICO-FINANCEIRO </t>
  </si>
  <si>
    <t>ANEXO ID</t>
  </si>
  <si>
    <t>ANEXO IE - MEMORIAL DE CÁLCULO</t>
  </si>
  <si>
    <t>Local e Data</t>
  </si>
  <si>
    <t>_______________________
Nome:
CPF:</t>
  </si>
  <si>
    <t>_________________
Nome:
CPF:</t>
  </si>
  <si>
    <t xml:space="preserve"> SETOR DE ENGENHARIA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</si>
</sst>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-* #,##0.00_-;\-* #,##0.00_-;_-* &quot;-&quot;??_-;_-@"/>
    <numFmt numFmtId="167" formatCode="&quot;R$&quot;\ #,##0.00"/>
    <numFmt numFmtId="168" formatCode="#,##0.00_ ;[Red]\-#,##0.00\ "/>
    <numFmt numFmtId="169" formatCode="#,##0_ ;[Red]\-#,##0\ "/>
    <numFmt numFmtId="170" formatCode="&quot;R$ &quot;#,##0.00"/>
    <numFmt numFmtId="171" formatCode="##.##000##"/>
    <numFmt numFmtId="172" formatCode="##.##0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u/>
      <sz val="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8"/>
      <color theme="1"/>
      <name val="Arial"/>
      <family val="2"/>
    </font>
    <font>
      <b/>
      <u/>
      <sz val="12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8"/>
      <name val="Calibri"/>
      <family val="2"/>
      <scheme val="minor"/>
    </font>
    <font>
      <sz val="9"/>
      <color theme="1"/>
      <name val="Times New Roman"/>
      <family val="1"/>
    </font>
    <font>
      <b/>
      <sz val="14"/>
      <color rgb="FF000000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9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0"/>
      <name val="Calibri"/>
      <family val="2"/>
      <scheme val="minor"/>
    </font>
    <font>
      <sz val="18"/>
      <color rgb="FF000000"/>
      <name val="Arial"/>
      <family val="2"/>
    </font>
    <font>
      <sz val="22"/>
      <name val="Arial"/>
      <family val="2"/>
    </font>
    <font>
      <b/>
      <sz val="22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22"/>
      <color theme="1"/>
      <name val="Calibri"/>
      <family val="2"/>
      <scheme val="minor"/>
    </font>
    <font>
      <sz val="16"/>
      <name val="Arial"/>
      <family val="2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name val="Calibri  "/>
    </font>
    <font>
      <sz val="16"/>
      <name val="Calibri"/>
      <family val="2"/>
      <scheme val="minor"/>
    </font>
    <font>
      <b/>
      <u/>
      <sz val="15"/>
      <name val="Arial"/>
      <family val="2"/>
    </font>
    <font>
      <b/>
      <u/>
      <sz val="22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6"/>
      <color theme="1"/>
      <name val="Arial"/>
      <family val="2"/>
    </font>
    <font>
      <sz val="11"/>
      <color theme="1"/>
      <name val="Calibri"/>
      <family val="2"/>
    </font>
    <font>
      <sz val="10"/>
      <color theme="1"/>
      <name val="Noto Sans Symbols"/>
    </font>
    <font>
      <b/>
      <sz val="7"/>
      <color theme="1"/>
      <name val="Arial"/>
      <family val="2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9"/>
      <name val="Times New Roman"/>
      <family val="1"/>
    </font>
    <font>
      <sz val="9"/>
      <name val="Calibri"/>
      <family val="2"/>
      <scheme val="minor"/>
    </font>
    <font>
      <b/>
      <sz val="9"/>
      <name val="Times New Roman"/>
      <family val="1"/>
    </font>
    <font>
      <b/>
      <i/>
      <sz val="9"/>
      <color theme="1"/>
      <name val="Arial"/>
      <family val="2"/>
    </font>
    <font>
      <b/>
      <i/>
      <sz val="10"/>
      <color theme="1"/>
      <name val="Arial"/>
      <family val="2"/>
    </font>
    <font>
      <b/>
      <u/>
      <sz val="14"/>
      <name val="Arial"/>
      <family val="2"/>
    </font>
    <font>
      <sz val="20"/>
      <color theme="1"/>
      <name val="Arial"/>
      <family val="2"/>
    </font>
    <font>
      <sz val="9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BFBFBF"/>
      </patternFill>
    </fill>
    <fill>
      <patternFill patternType="solid">
        <fgColor theme="0"/>
        <bgColor theme="0"/>
      </patternFill>
    </fill>
    <fill>
      <patternFill patternType="solid">
        <fgColor theme="0" tint="-0.34998626667073579"/>
        <bgColor indexed="4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4" fillId="0" borderId="0"/>
    <xf numFmtId="0" fontId="6" fillId="0" borderId="0"/>
  </cellStyleXfs>
  <cellXfs count="325">
    <xf numFmtId="0" fontId="0" fillId="0" borderId="0" xfId="0"/>
    <xf numFmtId="0" fontId="8" fillId="0" borderId="0" xfId="3" applyFont="1" applyAlignment="1">
      <alignment horizontal="center" vertical="center"/>
    </xf>
    <xf numFmtId="49" fontId="9" fillId="0" borderId="0" xfId="3" applyNumberFormat="1" applyFont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8" fillId="3" borderId="0" xfId="3" applyFont="1" applyFill="1" applyAlignment="1">
      <alignment horizontal="center" vertical="center"/>
    </xf>
    <xf numFmtId="49" fontId="9" fillId="3" borderId="0" xfId="3" applyNumberFormat="1" applyFont="1" applyFill="1" applyAlignment="1">
      <alignment horizontal="center" vertical="center"/>
    </xf>
    <xf numFmtId="0" fontId="9" fillId="3" borderId="0" xfId="3" applyFont="1" applyFill="1" applyAlignment="1">
      <alignment horizontal="center" vertical="center" wrapText="1"/>
    </xf>
    <xf numFmtId="0" fontId="9" fillId="3" borderId="0" xfId="3" applyFont="1" applyFill="1" applyAlignment="1">
      <alignment horizontal="center" vertical="center"/>
    </xf>
    <xf numFmtId="0" fontId="12" fillId="4" borderId="7" xfId="3" applyFont="1" applyFill="1" applyBorder="1" applyAlignment="1">
      <alignment horizontal="center" vertical="center"/>
    </xf>
    <xf numFmtId="49" fontId="12" fillId="5" borderId="8" xfId="3" applyNumberFormat="1" applyFont="1" applyFill="1" applyBorder="1" applyAlignment="1">
      <alignment horizontal="center" vertical="center"/>
    </xf>
    <xf numFmtId="2" fontId="12" fillId="4" borderId="7" xfId="3" applyNumberFormat="1" applyFont="1" applyFill="1" applyBorder="1" applyAlignment="1">
      <alignment horizontal="center" vertical="center"/>
    </xf>
    <xf numFmtId="49" fontId="12" fillId="5" borderId="9" xfId="3" applyNumberFormat="1" applyFont="1" applyFill="1" applyBorder="1" applyAlignment="1">
      <alignment horizontal="center" vertical="center"/>
    </xf>
    <xf numFmtId="0" fontId="6" fillId="3" borderId="0" xfId="3" applyFill="1"/>
    <xf numFmtId="0" fontId="7" fillId="0" borderId="4" xfId="3" applyFont="1" applyBorder="1" applyAlignment="1">
      <alignment horizontal="center" vertical="center"/>
    </xf>
    <xf numFmtId="0" fontId="14" fillId="6" borderId="4" xfId="3" applyFont="1" applyFill="1" applyBorder="1" applyAlignment="1">
      <alignment horizontal="center" vertical="center"/>
    </xf>
    <xf numFmtId="168" fontId="14" fillId="3" borderId="4" xfId="3" applyNumberFormat="1" applyFont="1" applyFill="1" applyBorder="1" applyAlignment="1">
      <alignment horizontal="center" vertical="center" wrapText="1"/>
    </xf>
    <xf numFmtId="0" fontId="8" fillId="3" borderId="4" xfId="3" applyFont="1" applyFill="1" applyBorder="1" applyAlignment="1">
      <alignment horizontal="left" vertical="top" wrapText="1"/>
    </xf>
    <xf numFmtId="0" fontId="14" fillId="3" borderId="4" xfId="3" applyFont="1" applyFill="1" applyBorder="1" applyAlignment="1">
      <alignment horizontal="center" vertical="center"/>
    </xf>
    <xf numFmtId="167" fontId="14" fillId="3" borderId="4" xfId="3" applyNumberFormat="1" applyFont="1" applyFill="1" applyBorder="1" applyAlignment="1">
      <alignment horizontal="center" vertical="center" wrapText="1"/>
    </xf>
    <xf numFmtId="2" fontId="14" fillId="6" borderId="4" xfId="3" applyNumberFormat="1" applyFont="1" applyFill="1" applyBorder="1" applyAlignment="1">
      <alignment horizontal="center" vertical="center" wrapText="1"/>
    </xf>
    <xf numFmtId="167" fontId="14" fillId="3" borderId="4" xfId="3" applyNumberFormat="1" applyFont="1" applyFill="1" applyBorder="1" applyAlignment="1">
      <alignment horizontal="center" vertical="center"/>
    </xf>
    <xf numFmtId="2" fontId="6" fillId="3" borderId="0" xfId="3" applyNumberFormat="1" applyFill="1"/>
    <xf numFmtId="167" fontId="6" fillId="3" borderId="0" xfId="3" applyNumberFormat="1" applyFill="1"/>
    <xf numFmtId="169" fontId="14" fillId="3" borderId="4" xfId="3" applyNumberFormat="1" applyFont="1" applyFill="1" applyBorder="1" applyAlignment="1">
      <alignment horizontal="center" vertical="center" wrapText="1"/>
    </xf>
    <xf numFmtId="0" fontId="7" fillId="6" borderId="5" xfId="3" applyFont="1" applyFill="1" applyBorder="1" applyAlignment="1">
      <alignment horizontal="center" vertical="center"/>
    </xf>
    <xf numFmtId="0" fontId="7" fillId="6" borderId="14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168" fontId="14" fillId="3" borderId="17" xfId="3" applyNumberFormat="1" applyFont="1" applyFill="1" applyBorder="1" applyAlignment="1">
      <alignment horizontal="center" vertical="center" wrapText="1"/>
    </xf>
    <xf numFmtId="0" fontId="8" fillId="3" borderId="17" xfId="3" applyFont="1" applyFill="1" applyBorder="1" applyAlignment="1">
      <alignment horizontal="left" vertical="top" wrapText="1"/>
    </xf>
    <xf numFmtId="167" fontId="14" fillId="3" borderId="17" xfId="3" applyNumberFormat="1" applyFont="1" applyFill="1" applyBorder="1" applyAlignment="1">
      <alignment horizontal="center" vertical="center" wrapText="1"/>
    </xf>
    <xf numFmtId="2" fontId="14" fillId="6" borderId="17" xfId="3" applyNumberFormat="1" applyFont="1" applyFill="1" applyBorder="1" applyAlignment="1">
      <alignment horizontal="center" vertical="center" wrapText="1"/>
    </xf>
    <xf numFmtId="167" fontId="14" fillId="3" borderId="17" xfId="3" applyNumberFormat="1" applyFont="1" applyFill="1" applyBorder="1" applyAlignment="1">
      <alignment horizontal="center" vertical="center"/>
    </xf>
    <xf numFmtId="0" fontId="6" fillId="3" borderId="4" xfId="3" applyFill="1" applyBorder="1" applyAlignment="1">
      <alignment horizontal="center" vertical="center"/>
    </xf>
    <xf numFmtId="167" fontId="7" fillId="6" borderId="5" xfId="3" applyNumberFormat="1" applyFont="1" applyFill="1" applyBorder="1" applyAlignment="1">
      <alignment horizontal="center" vertical="center"/>
    </xf>
    <xf numFmtId="0" fontId="14" fillId="3" borderId="0" xfId="3" applyFont="1" applyFill="1" applyAlignment="1">
      <alignment horizontal="center" vertical="center" wrapText="1"/>
    </xf>
    <xf numFmtId="0" fontId="14" fillId="3" borderId="0" xfId="3" applyFont="1" applyFill="1" applyAlignment="1">
      <alignment horizontal="left" vertical="top" wrapText="1"/>
    </xf>
    <xf numFmtId="0" fontId="6" fillId="3" borderId="0" xfId="3" applyFill="1" applyAlignment="1">
      <alignment horizontal="center" vertical="center"/>
    </xf>
    <xf numFmtId="167" fontId="7" fillId="3" borderId="4" xfId="3" applyNumberFormat="1" applyFont="1" applyFill="1" applyBorder="1" applyAlignment="1">
      <alignment horizontal="center" vertical="center" wrapText="1"/>
    </xf>
    <xf numFmtId="0" fontId="14" fillId="0" borderId="0" xfId="3" applyFont="1" applyAlignment="1">
      <alignment horizontal="center" vertical="center" wrapText="1"/>
    </xf>
    <xf numFmtId="0" fontId="14" fillId="0" borderId="0" xfId="3" applyFont="1" applyAlignment="1">
      <alignment horizontal="left" vertical="top" wrapText="1"/>
    </xf>
    <xf numFmtId="2" fontId="14" fillId="0" borderId="0" xfId="3" applyNumberFormat="1" applyFont="1"/>
    <xf numFmtId="167" fontId="14" fillId="0" borderId="0" xfId="3" applyNumberFormat="1" applyFont="1"/>
    <xf numFmtId="167" fontId="6" fillId="0" borderId="0" xfId="3" applyNumberFormat="1"/>
    <xf numFmtId="169" fontId="14" fillId="3" borderId="5" xfId="3" applyNumberFormat="1" applyFont="1" applyFill="1" applyBorder="1" applyAlignment="1">
      <alignment horizontal="center" vertical="center" wrapText="1"/>
    </xf>
    <xf numFmtId="168" fontId="14" fillId="3" borderId="5" xfId="3" applyNumberFormat="1" applyFont="1" applyFill="1" applyBorder="1" applyAlignment="1">
      <alignment horizontal="center" vertical="center" wrapText="1"/>
    </xf>
    <xf numFmtId="0" fontId="8" fillId="3" borderId="5" xfId="3" applyFont="1" applyFill="1" applyBorder="1" applyAlignment="1">
      <alignment horizontal="left" vertical="top" wrapText="1"/>
    </xf>
    <xf numFmtId="167" fontId="14" fillId="3" borderId="5" xfId="3" applyNumberFormat="1" applyFont="1" applyFill="1" applyBorder="1" applyAlignment="1">
      <alignment horizontal="center" vertical="center" wrapText="1"/>
    </xf>
    <xf numFmtId="164" fontId="0" fillId="0" borderId="3" xfId="1" applyFont="1" applyBorder="1" applyAlignment="1">
      <alignment vertical="center" wrapText="1"/>
    </xf>
    <xf numFmtId="0" fontId="17" fillId="0" borderId="0" xfId="4" applyFont="1"/>
    <xf numFmtId="0" fontId="18" fillId="0" borderId="0" xfId="4" applyFont="1" applyAlignment="1">
      <alignment vertical="center"/>
    </xf>
    <xf numFmtId="0" fontId="19" fillId="0" borderId="0" xfId="4" applyFont="1" applyAlignment="1">
      <alignment horizontal="left"/>
    </xf>
    <xf numFmtId="0" fontId="17" fillId="0" borderId="0" xfId="4" applyFont="1" applyAlignment="1">
      <alignment horizontal="left"/>
    </xf>
    <xf numFmtId="0" fontId="1" fillId="0" borderId="0" xfId="4"/>
    <xf numFmtId="0" fontId="17" fillId="0" borderId="0" xfId="4" applyFont="1" applyAlignment="1">
      <alignment horizontal="right"/>
    </xf>
    <xf numFmtId="0" fontId="17" fillId="0" borderId="0" xfId="4" applyFont="1" applyAlignment="1">
      <alignment horizontal="center"/>
    </xf>
    <xf numFmtId="0" fontId="1" fillId="0" borderId="0" xfId="4" applyAlignment="1">
      <alignment horizontal="center"/>
    </xf>
    <xf numFmtId="0" fontId="21" fillId="0" borderId="0" xfId="4" applyFont="1"/>
    <xf numFmtId="0" fontId="21" fillId="0" borderId="1" xfId="4" applyFont="1" applyBorder="1" applyAlignment="1">
      <alignment horizontal="center"/>
    </xf>
    <xf numFmtId="0" fontId="21" fillId="0" borderId="4" xfId="4" applyFont="1" applyBorder="1" applyAlignment="1">
      <alignment horizontal="center"/>
    </xf>
    <xf numFmtId="0" fontId="17" fillId="0" borderId="0" xfId="4" applyFont="1" applyAlignment="1">
      <alignment horizontal="center" vertical="center"/>
    </xf>
    <xf numFmtId="0" fontId="21" fillId="0" borderId="4" xfId="4" applyFont="1" applyBorder="1" applyAlignment="1">
      <alignment horizontal="center" vertical="center"/>
    </xf>
    <xf numFmtId="0" fontId="17" fillId="0" borderId="0" xfId="4" quotePrefix="1" applyFont="1"/>
    <xf numFmtId="0" fontId="23" fillId="0" borderId="0" xfId="4" applyFont="1" applyAlignment="1">
      <alignment horizontal="center" vertical="center"/>
    </xf>
    <xf numFmtId="0" fontId="21" fillId="0" borderId="0" xfId="4" applyFont="1" applyAlignment="1">
      <alignment horizontal="center"/>
    </xf>
    <xf numFmtId="0" fontId="21" fillId="0" borderId="0" xfId="4" applyFont="1" applyAlignment="1">
      <alignment horizontal="center" vertical="center"/>
    </xf>
    <xf numFmtId="0" fontId="17" fillId="0" borderId="4" xfId="4" applyFont="1" applyBorder="1"/>
    <xf numFmtId="0" fontId="24" fillId="0" borderId="0" xfId="4" applyFont="1"/>
    <xf numFmtId="0" fontId="4" fillId="0" borderId="0" xfId="6"/>
    <xf numFmtId="170" fontId="25" fillId="0" borderId="0" xfId="6" applyNumberFormat="1" applyFont="1" applyAlignment="1">
      <alignment horizontal="center"/>
    </xf>
    <xf numFmtId="165" fontId="26" fillId="0" borderId="0" xfId="6" applyNumberFormat="1" applyFont="1" applyAlignment="1">
      <alignment horizontal="center"/>
    </xf>
    <xf numFmtId="10" fontId="27" fillId="3" borderId="0" xfId="6" applyNumberFormat="1" applyFont="1" applyFill="1" applyAlignment="1">
      <alignment horizontal="center"/>
    </xf>
    <xf numFmtId="0" fontId="28" fillId="3" borderId="0" xfId="6" applyFont="1" applyFill="1" applyAlignment="1">
      <alignment horizontal="left" wrapText="1"/>
    </xf>
    <xf numFmtId="0" fontId="5" fillId="0" borderId="0" xfId="6" applyFont="1"/>
    <xf numFmtId="0" fontId="29" fillId="0" borderId="0" xfId="6" applyFont="1" applyAlignment="1">
      <alignment horizontal="center" vertical="center"/>
    </xf>
    <xf numFmtId="165" fontId="25" fillId="0" borderId="0" xfId="6" applyNumberFormat="1" applyFont="1" applyAlignment="1">
      <alignment horizontal="center"/>
    </xf>
    <xf numFmtId="10" fontId="28" fillId="3" borderId="0" xfId="6" applyNumberFormat="1" applyFont="1" applyFill="1" applyAlignment="1">
      <alignment horizontal="center"/>
    </xf>
    <xf numFmtId="0" fontId="3" fillId="0" borderId="0" xfId="6" applyFont="1"/>
    <xf numFmtId="0" fontId="30" fillId="0" borderId="0" xfId="6" applyFont="1"/>
    <xf numFmtId="165" fontId="31" fillId="0" borderId="0" xfId="6" applyNumberFormat="1" applyFont="1" applyAlignment="1">
      <alignment horizontal="center"/>
    </xf>
    <xf numFmtId="10" fontId="32" fillId="3" borderId="0" xfId="6" applyNumberFormat="1" applyFont="1" applyFill="1" applyAlignment="1">
      <alignment horizontal="center"/>
    </xf>
    <xf numFmtId="0" fontId="33" fillId="0" borderId="0" xfId="6" applyFont="1"/>
    <xf numFmtId="0" fontId="34" fillId="3" borderId="0" xfId="6" applyFont="1" applyFill="1"/>
    <xf numFmtId="165" fontId="35" fillId="3" borderId="0" xfId="6" applyNumberFormat="1" applyFont="1" applyFill="1" applyAlignment="1">
      <alignment horizontal="center"/>
    </xf>
    <xf numFmtId="10" fontId="36" fillId="3" borderId="0" xfId="6" applyNumberFormat="1" applyFont="1" applyFill="1" applyAlignment="1">
      <alignment horizontal="center"/>
    </xf>
    <xf numFmtId="0" fontId="36" fillId="3" borderId="0" xfId="6" applyFont="1" applyFill="1" applyAlignment="1">
      <alignment horizontal="left" wrapText="1"/>
    </xf>
    <xf numFmtId="0" fontId="37" fillId="3" borderId="0" xfId="6" applyFont="1" applyFill="1"/>
    <xf numFmtId="165" fontId="39" fillId="3" borderId="4" xfId="6" applyNumberFormat="1" applyFont="1" applyFill="1" applyBorder="1" applyAlignment="1">
      <alignment horizontal="center" vertical="center"/>
    </xf>
    <xf numFmtId="10" fontId="39" fillId="3" borderId="4" xfId="6" applyNumberFormat="1" applyFont="1" applyFill="1" applyBorder="1" applyAlignment="1">
      <alignment horizontal="center" vertical="center"/>
    </xf>
    <xf numFmtId="0" fontId="39" fillId="3" borderId="4" xfId="6" applyFont="1" applyFill="1" applyBorder="1" applyAlignment="1">
      <alignment horizontal="center" vertical="center"/>
    </xf>
    <xf numFmtId="165" fontId="38" fillId="3" borderId="4" xfId="6" applyNumberFormat="1" applyFont="1" applyFill="1" applyBorder="1" applyAlignment="1">
      <alignment horizontal="center" vertical="center"/>
    </xf>
    <xf numFmtId="171" fontId="36" fillId="2" borderId="4" xfId="6" applyNumberFormat="1" applyFont="1" applyFill="1" applyBorder="1" applyAlignment="1">
      <alignment horizontal="center" vertical="center"/>
    </xf>
    <xf numFmtId="0" fontId="40" fillId="0" borderId="0" xfId="6" applyFont="1" applyAlignment="1">
      <alignment horizontal="center"/>
    </xf>
    <xf numFmtId="0" fontId="41" fillId="0" borderId="0" xfId="6" applyFont="1" applyAlignment="1">
      <alignment horizontal="center"/>
    </xf>
    <xf numFmtId="0" fontId="2" fillId="0" borderId="0" xfId="6" applyFont="1" applyAlignment="1">
      <alignment horizontal="left"/>
    </xf>
    <xf numFmtId="0" fontId="2" fillId="0" borderId="0" xfId="6" applyFont="1"/>
    <xf numFmtId="0" fontId="4" fillId="0" borderId="0" xfId="6" applyAlignment="1">
      <alignment horizontal="center"/>
    </xf>
    <xf numFmtId="0" fontId="42" fillId="0" borderId="0" xfId="6" applyFont="1" applyAlignment="1">
      <alignment horizontal="center"/>
    </xf>
    <xf numFmtId="0" fontId="43" fillId="0" borderId="0" xfId="6" applyFont="1" applyAlignment="1">
      <alignment vertical="center" wrapText="1"/>
    </xf>
    <xf numFmtId="0" fontId="26" fillId="0" borderId="0" xfId="6" applyFont="1"/>
    <xf numFmtId="49" fontId="36" fillId="3" borderId="4" xfId="6" applyNumberFormat="1" applyFont="1" applyFill="1" applyBorder="1" applyAlignment="1">
      <alignment horizontal="left" vertical="center" wrapText="1"/>
    </xf>
    <xf numFmtId="9" fontId="39" fillId="3" borderId="4" xfId="2" applyFont="1" applyFill="1" applyBorder="1" applyAlignment="1">
      <alignment horizontal="center" vertical="center"/>
    </xf>
    <xf numFmtId="0" fontId="6" fillId="3" borderId="5" xfId="3" applyFill="1" applyBorder="1" applyAlignment="1">
      <alignment horizontal="center" vertical="center"/>
    </xf>
    <xf numFmtId="0" fontId="8" fillId="3" borderId="5" xfId="3" applyFont="1" applyFill="1" applyBorder="1" applyAlignment="1">
      <alignment horizontal="left" vertical="center" wrapText="1"/>
    </xf>
    <xf numFmtId="164" fontId="0" fillId="0" borderId="20" xfId="1" applyFont="1" applyBorder="1" applyAlignment="1">
      <alignment vertical="center" wrapText="1"/>
    </xf>
    <xf numFmtId="0" fontId="20" fillId="0" borderId="0" xfId="4" applyFont="1"/>
    <xf numFmtId="164" fontId="14" fillId="3" borderId="21" xfId="1" applyFont="1" applyFill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/>
    </xf>
    <xf numFmtId="0" fontId="6" fillId="0" borderId="0" xfId="7"/>
    <xf numFmtId="0" fontId="14" fillId="0" borderId="0" xfId="7" applyFont="1"/>
    <xf numFmtId="0" fontId="10" fillId="0" borderId="0" xfId="7" applyFont="1" applyAlignment="1">
      <alignment vertical="center" wrapText="1"/>
    </xf>
    <xf numFmtId="0" fontId="44" fillId="0" borderId="0" xfId="7" applyFont="1" applyAlignment="1">
      <alignment horizontal="center" vertical="center"/>
    </xf>
    <xf numFmtId="0" fontId="7" fillId="0" borderId="0" xfId="7" applyFont="1" applyAlignment="1">
      <alignment horizontal="center" vertical="center"/>
    </xf>
    <xf numFmtId="0" fontId="46" fillId="0" borderId="0" xfId="7" applyFont="1" applyAlignment="1">
      <alignment horizontal="center"/>
    </xf>
    <xf numFmtId="0" fontId="47" fillId="0" borderId="0" xfId="7" applyFont="1" applyAlignment="1">
      <alignment horizontal="center" vertical="center"/>
    </xf>
    <xf numFmtId="0" fontId="14" fillId="0" borderId="23" xfId="7" applyFont="1" applyBorder="1" applyAlignment="1">
      <alignment horizontal="left" vertical="center"/>
    </xf>
    <xf numFmtId="0" fontId="14" fillId="0" borderId="24" xfId="7" applyFont="1" applyBorder="1" applyAlignment="1">
      <alignment horizontal="center" vertical="center"/>
    </xf>
    <xf numFmtId="10" fontId="14" fillId="0" borderId="25" xfId="7" applyNumberFormat="1" applyFont="1" applyBorder="1" applyAlignment="1">
      <alignment horizontal="center" vertical="center"/>
    </xf>
    <xf numFmtId="0" fontId="14" fillId="0" borderId="0" xfId="7" applyFont="1" applyAlignment="1">
      <alignment horizontal="left" vertical="center"/>
    </xf>
    <xf numFmtId="0" fontId="14" fillId="0" borderId="0" xfId="7" applyFont="1" applyAlignment="1">
      <alignment horizontal="center" vertical="center"/>
    </xf>
    <xf numFmtId="10" fontId="14" fillId="0" borderId="0" xfId="7" applyNumberFormat="1" applyFont="1" applyAlignment="1">
      <alignment horizontal="center" vertical="center"/>
    </xf>
    <xf numFmtId="0" fontId="48" fillId="6" borderId="0" xfId="7" applyFont="1" applyFill="1" applyAlignment="1">
      <alignment horizontal="center"/>
    </xf>
    <xf numFmtId="0" fontId="14" fillId="6" borderId="0" xfId="7" applyFont="1" applyFill="1"/>
    <xf numFmtId="0" fontId="14" fillId="0" borderId="26" xfId="7" applyFont="1" applyBorder="1" applyAlignment="1">
      <alignment horizontal="left" vertical="center"/>
    </xf>
    <xf numFmtId="0" fontId="14" fillId="0" borderId="27" xfId="7" applyFont="1" applyBorder="1" applyAlignment="1">
      <alignment horizontal="center" vertical="center"/>
    </xf>
    <xf numFmtId="10" fontId="14" fillId="0" borderId="28" xfId="7" applyNumberFormat="1" applyFont="1" applyBorder="1" applyAlignment="1">
      <alignment horizontal="center" vertical="center"/>
    </xf>
    <xf numFmtId="0" fontId="14" fillId="0" borderId="29" xfId="7" applyFont="1" applyBorder="1" applyAlignment="1">
      <alignment horizontal="left" vertical="center"/>
    </xf>
    <xf numFmtId="0" fontId="14" fillId="0" borderId="30" xfId="7" applyFont="1" applyBorder="1" applyAlignment="1">
      <alignment horizontal="center" vertical="center"/>
    </xf>
    <xf numFmtId="10" fontId="14" fillId="0" borderId="31" xfId="7" applyNumberFormat="1" applyFont="1" applyBorder="1" applyAlignment="1">
      <alignment horizontal="center" vertical="center"/>
    </xf>
    <xf numFmtId="0" fontId="14" fillId="0" borderId="32" xfId="7" applyFont="1" applyBorder="1" applyAlignment="1">
      <alignment horizontal="left" vertical="center"/>
    </xf>
    <xf numFmtId="0" fontId="14" fillId="0" borderId="33" xfId="7" applyFont="1" applyBorder="1" applyAlignment="1">
      <alignment horizontal="center" vertical="center"/>
    </xf>
    <xf numFmtId="10" fontId="14" fillId="0" borderId="34" xfId="7" applyNumberFormat="1" applyFont="1" applyBorder="1" applyAlignment="1">
      <alignment horizontal="center" vertical="center"/>
    </xf>
    <xf numFmtId="9" fontId="14" fillId="0" borderId="0" xfId="7" applyNumberFormat="1" applyFont="1"/>
    <xf numFmtId="0" fontId="14" fillId="0" borderId="10" xfId="7" applyFont="1" applyBorder="1" applyAlignment="1">
      <alignment vertical="center"/>
    </xf>
    <xf numFmtId="0" fontId="14" fillId="0" borderId="11" xfId="7" applyFont="1" applyBorder="1" applyAlignment="1">
      <alignment vertical="center"/>
    </xf>
    <xf numFmtId="10" fontId="14" fillId="0" borderId="35" xfId="7" applyNumberFormat="1" applyFont="1" applyBorder="1" applyAlignment="1">
      <alignment vertical="center"/>
    </xf>
    <xf numFmtId="0" fontId="14" fillId="0" borderId="0" xfId="7" applyFont="1" applyAlignment="1">
      <alignment vertical="center"/>
    </xf>
    <xf numFmtId="10" fontId="14" fillId="0" borderId="0" xfId="7" applyNumberFormat="1" applyFont="1" applyAlignment="1">
      <alignment vertical="center"/>
    </xf>
    <xf numFmtId="0" fontId="14" fillId="0" borderId="36" xfId="7" applyFont="1" applyBorder="1" applyAlignment="1">
      <alignment horizontal="left" vertical="center"/>
    </xf>
    <xf numFmtId="0" fontId="14" fillId="0" borderId="37" xfId="7" applyFont="1" applyBorder="1" applyAlignment="1">
      <alignment horizontal="left" vertical="center"/>
    </xf>
    <xf numFmtId="0" fontId="14" fillId="0" borderId="38" xfId="7" applyFont="1" applyBorder="1" applyAlignment="1">
      <alignment vertical="center"/>
    </xf>
    <xf numFmtId="10" fontId="7" fillId="0" borderId="9" xfId="7" applyNumberFormat="1" applyFont="1" applyBorder="1" applyAlignment="1">
      <alignment horizontal="center" vertical="center" wrapText="1"/>
    </xf>
    <xf numFmtId="10" fontId="7" fillId="0" borderId="0" xfId="7" applyNumberFormat="1" applyFont="1" applyAlignment="1">
      <alignment horizontal="center" vertical="center" wrapText="1"/>
    </xf>
    <xf numFmtId="0" fontId="7" fillId="0" borderId="0" xfId="7" applyFont="1" applyAlignment="1">
      <alignment vertical="center" wrapText="1"/>
    </xf>
    <xf numFmtId="0" fontId="7" fillId="0" borderId="0" xfId="7" applyFont="1" applyAlignment="1">
      <alignment horizontal="left" vertical="center"/>
    </xf>
    <xf numFmtId="0" fontId="8" fillId="6" borderId="0" xfId="7" applyFont="1" applyFill="1" applyAlignment="1">
      <alignment horizontal="center" vertical="center" wrapText="1"/>
    </xf>
    <xf numFmtId="0" fontId="46" fillId="0" borderId="0" xfId="7" applyFont="1" applyAlignment="1">
      <alignment vertical="center"/>
    </xf>
    <xf numFmtId="0" fontId="4" fillId="0" borderId="0" xfId="7" applyFont="1"/>
    <xf numFmtId="2" fontId="14" fillId="6" borderId="0" xfId="7" applyNumberFormat="1" applyFont="1" applyFill="1" applyAlignment="1">
      <alignment horizontal="center" vertical="center"/>
    </xf>
    <xf numFmtId="0" fontId="8" fillId="6" borderId="0" xfId="7" applyFont="1" applyFill="1"/>
    <xf numFmtId="0" fontId="48" fillId="6" borderId="0" xfId="7" applyFont="1" applyFill="1"/>
    <xf numFmtId="49" fontId="50" fillId="6" borderId="0" xfId="7" applyNumberFormat="1" applyFont="1" applyFill="1" applyAlignment="1">
      <alignment horizontal="center" vertical="center"/>
    </xf>
    <xf numFmtId="0" fontId="7" fillId="6" borderId="0" xfId="7" applyFont="1" applyFill="1" applyAlignment="1">
      <alignment horizontal="right" vertical="center"/>
    </xf>
    <xf numFmtId="0" fontId="48" fillId="6" borderId="0" xfId="7" applyFont="1" applyFill="1" applyAlignment="1">
      <alignment horizontal="center" vertical="center"/>
    </xf>
    <xf numFmtId="49" fontId="7" fillId="6" borderId="0" xfId="7" applyNumberFormat="1" applyFont="1" applyFill="1" applyAlignment="1">
      <alignment horizontal="left" vertical="center"/>
    </xf>
    <xf numFmtId="0" fontId="7" fillId="6" borderId="0" xfId="7" applyFont="1" applyFill="1"/>
    <xf numFmtId="0" fontId="51" fillId="0" borderId="0" xfId="7" applyFont="1"/>
    <xf numFmtId="0" fontId="52" fillId="0" borderId="0" xfId="7" applyFont="1"/>
    <xf numFmtId="1" fontId="0" fillId="0" borderId="0" xfId="0" applyNumberFormat="1" applyAlignment="1">
      <alignment horizontal="center" vertical="center"/>
    </xf>
    <xf numFmtId="167" fontId="7" fillId="3" borderId="5" xfId="3" quotePrefix="1" applyNumberFormat="1" applyFont="1" applyFill="1" applyBorder="1" applyAlignment="1">
      <alignment horizontal="center" vertical="center"/>
    </xf>
    <xf numFmtId="168" fontId="14" fillId="3" borderId="40" xfId="3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top" wrapText="1"/>
    </xf>
    <xf numFmtId="164" fontId="14" fillId="3" borderId="17" xfId="1" applyFont="1" applyFill="1" applyBorder="1" applyAlignment="1">
      <alignment horizontal="center" vertical="center" wrapText="1"/>
    </xf>
    <xf numFmtId="0" fontId="8" fillId="3" borderId="0" xfId="3" applyFont="1" applyFill="1" applyAlignment="1">
      <alignment horizontal="left" vertical="center" wrapText="1"/>
    </xf>
    <xf numFmtId="0" fontId="8" fillId="3" borderId="19" xfId="3" applyFont="1" applyFill="1" applyBorder="1" applyAlignment="1">
      <alignment horizontal="left" vertical="center" wrapText="1"/>
    </xf>
    <xf numFmtId="0" fontId="0" fillId="0" borderId="4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6" fillId="0" borderId="0" xfId="3"/>
    <xf numFmtId="0" fontId="21" fillId="0" borderId="0" xfId="4" applyFont="1" applyAlignment="1">
      <alignment horizontal="left"/>
    </xf>
    <xf numFmtId="0" fontId="17" fillId="0" borderId="4" xfId="4" applyFont="1" applyBorder="1" applyAlignment="1">
      <alignment horizontal="center"/>
    </xf>
    <xf numFmtId="0" fontId="17" fillId="0" borderId="4" xfId="4" applyFont="1" applyBorder="1" applyAlignment="1">
      <alignment horizontal="center" vertical="center"/>
    </xf>
    <xf numFmtId="0" fontId="8" fillId="3" borderId="4" xfId="3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164" fontId="0" fillId="0" borderId="18" xfId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164" fontId="2" fillId="0" borderId="4" xfId="0" applyNumberFormat="1" applyFont="1" applyBorder="1"/>
    <xf numFmtId="2" fontId="21" fillId="0" borderId="4" xfId="4" applyNumberFormat="1" applyFont="1" applyBorder="1" applyAlignment="1">
      <alignment horizontal="center" vertical="center"/>
    </xf>
    <xf numFmtId="0" fontId="17" fillId="0" borderId="18" xfId="4" applyFont="1" applyBorder="1" applyAlignment="1">
      <alignment horizontal="center" vertical="center"/>
    </xf>
    <xf numFmtId="0" fontId="8" fillId="3" borderId="0" xfId="3" applyFont="1" applyFill="1" applyAlignment="1">
      <alignment vertical="center" wrapText="1"/>
    </xf>
    <xf numFmtId="2" fontId="21" fillId="0" borderId="0" xfId="4" applyNumberFormat="1" applyFont="1" applyAlignment="1">
      <alignment horizontal="center" vertical="center"/>
    </xf>
    <xf numFmtId="0" fontId="21" fillId="8" borderId="4" xfId="0" applyFont="1" applyFill="1" applyBorder="1" applyAlignment="1">
      <alignment horizontal="center" vertical="center" wrapText="1"/>
    </xf>
    <xf numFmtId="0" fontId="21" fillId="8" borderId="4" xfId="0" applyFont="1" applyFill="1" applyBorder="1" applyAlignment="1">
      <alignment horizontal="center" vertical="center"/>
    </xf>
    <xf numFmtId="0" fontId="21" fillId="9" borderId="4" xfId="0" applyFont="1" applyFill="1" applyBorder="1" applyAlignment="1">
      <alignment horizontal="center" vertical="center"/>
    </xf>
    <xf numFmtId="0" fontId="17" fillId="0" borderId="0" xfId="0" applyFont="1"/>
    <xf numFmtId="0" fontId="17" fillId="3" borderId="0" xfId="0" applyFont="1" applyFill="1"/>
    <xf numFmtId="0" fontId="17" fillId="10" borderId="4" xfId="0" applyFont="1" applyFill="1" applyBorder="1" applyAlignment="1">
      <alignment horizontal="center" vertical="center"/>
    </xf>
    <xf numFmtId="0" fontId="17" fillId="10" borderId="4" xfId="0" applyFont="1" applyFill="1" applyBorder="1" applyAlignment="1">
      <alignment horizontal="center"/>
    </xf>
    <xf numFmtId="0" fontId="17" fillId="10" borderId="3" xfId="0" applyFont="1" applyFill="1" applyBorder="1" applyAlignment="1">
      <alignment horizontal="center" vertical="center"/>
    </xf>
    <xf numFmtId="0" fontId="17" fillId="10" borderId="0" xfId="0" applyFont="1" applyFill="1" applyAlignment="1">
      <alignment horizontal="center"/>
    </xf>
    <xf numFmtId="0" fontId="21" fillId="10" borderId="4" xfId="0" applyFont="1" applyFill="1" applyBorder="1" applyAlignment="1">
      <alignment horizontal="center"/>
    </xf>
    <xf numFmtId="0" fontId="21" fillId="0" borderId="3" xfId="4" applyFont="1" applyBorder="1" applyAlignment="1">
      <alignment horizontal="center"/>
    </xf>
    <xf numFmtId="0" fontId="21" fillId="0" borderId="0" xfId="4" applyFont="1" applyAlignment="1">
      <alignment vertical="center"/>
    </xf>
    <xf numFmtId="0" fontId="17" fillId="0" borderId="3" xfId="4" applyFont="1" applyBorder="1" applyAlignment="1">
      <alignment horizontal="center" vertical="center"/>
    </xf>
    <xf numFmtId="0" fontId="24" fillId="0" borderId="4" xfId="4" applyFont="1" applyBorder="1" applyAlignment="1">
      <alignment horizontal="center"/>
    </xf>
    <xf numFmtId="0" fontId="1" fillId="0" borderId="17" xfId="4" applyBorder="1" applyAlignment="1">
      <alignment horizontal="center" vertical="center"/>
    </xf>
    <xf numFmtId="0" fontId="1" fillId="0" borderId="4" xfId="4" applyBorder="1" applyAlignment="1">
      <alignment horizontal="center" vertical="center"/>
    </xf>
    <xf numFmtId="0" fontId="21" fillId="0" borderId="17" xfId="4" applyFont="1" applyBorder="1" applyAlignment="1">
      <alignment horizontal="center" vertical="center"/>
    </xf>
    <xf numFmtId="0" fontId="21" fillId="0" borderId="17" xfId="4" applyFont="1" applyBorder="1" applyAlignment="1">
      <alignment horizontal="center"/>
    </xf>
    <xf numFmtId="0" fontId="53" fillId="0" borderId="4" xfId="4" applyFont="1" applyBorder="1" applyAlignment="1">
      <alignment horizontal="center"/>
    </xf>
    <xf numFmtId="0" fontId="53" fillId="0" borderId="4" xfId="4" applyFont="1" applyBorder="1" applyAlignment="1">
      <alignment horizontal="center" vertical="center"/>
    </xf>
    <xf numFmtId="0" fontId="54" fillId="0" borderId="4" xfId="4" applyFont="1" applyBorder="1" applyAlignment="1">
      <alignment horizontal="center"/>
    </xf>
    <xf numFmtId="0" fontId="12" fillId="3" borderId="43" xfId="3" applyFont="1" applyFill="1" applyBorder="1" applyAlignment="1">
      <alignment horizontal="left" vertical="center" wrapText="1"/>
    </xf>
    <xf numFmtId="0" fontId="17" fillId="0" borderId="18" xfId="4" applyFont="1" applyBorder="1" applyAlignment="1">
      <alignment horizontal="left" vertical="center"/>
    </xf>
    <xf numFmtId="0" fontId="8" fillId="3" borderId="4" xfId="3" applyFont="1" applyFill="1" applyBorder="1" applyAlignment="1">
      <alignment vertical="center" wrapText="1"/>
    </xf>
    <xf numFmtId="0" fontId="21" fillId="8" borderId="41" xfId="0" applyFont="1" applyFill="1" applyBorder="1" applyAlignment="1">
      <alignment horizontal="center" vertical="center"/>
    </xf>
    <xf numFmtId="0" fontId="15" fillId="0" borderId="0" xfId="4" applyFont="1" applyAlignment="1">
      <alignment horizontal="center" vertical="center"/>
    </xf>
    <xf numFmtId="0" fontId="55" fillId="0" borderId="4" xfId="4" applyFont="1" applyBorder="1" applyAlignment="1">
      <alignment horizontal="center"/>
    </xf>
    <xf numFmtId="0" fontId="55" fillId="0" borderId="0" xfId="4" applyFont="1" applyAlignment="1">
      <alignment horizontal="center"/>
    </xf>
    <xf numFmtId="2" fontId="21" fillId="0" borderId="4" xfId="4" applyNumberFormat="1" applyFont="1" applyBorder="1" applyAlignment="1">
      <alignment horizontal="center"/>
    </xf>
    <xf numFmtId="2" fontId="21" fillId="0" borderId="0" xfId="4" applyNumberFormat="1" applyFont="1" applyAlignment="1">
      <alignment horizontal="center"/>
    </xf>
    <xf numFmtId="0" fontId="6" fillId="0" borderId="0" xfId="3" applyAlignment="1">
      <alignment horizontal="center"/>
    </xf>
    <xf numFmtId="0" fontId="15" fillId="0" borderId="0" xfId="4" applyFont="1" applyAlignment="1">
      <alignment vertical="center"/>
    </xf>
    <xf numFmtId="0" fontId="8" fillId="3" borderId="17" xfId="3" applyFont="1" applyFill="1" applyBorder="1" applyAlignment="1">
      <alignment horizontal="left" vertical="center" wrapText="1"/>
    </xf>
    <xf numFmtId="172" fontId="36" fillId="2" borderId="4" xfId="6" applyNumberFormat="1" applyFont="1" applyFill="1" applyBorder="1" applyAlignment="1">
      <alignment horizontal="center" vertical="center"/>
    </xf>
    <xf numFmtId="0" fontId="7" fillId="3" borderId="14" xfId="3" applyFont="1" applyFill="1" applyBorder="1" applyAlignment="1">
      <alignment horizontal="center" vertical="center" wrapText="1"/>
    </xf>
    <xf numFmtId="0" fontId="14" fillId="3" borderId="17" xfId="3" applyFont="1" applyFill="1" applyBorder="1" applyAlignment="1">
      <alignment horizontal="center" vertical="center" wrapText="1"/>
    </xf>
    <xf numFmtId="0" fontId="56" fillId="3" borderId="17" xfId="3" applyFont="1" applyFill="1" applyBorder="1" applyAlignment="1">
      <alignment horizontal="right" vertical="center" wrapText="1"/>
    </xf>
    <xf numFmtId="0" fontId="8" fillId="3" borderId="17" xfId="3" applyFont="1" applyFill="1" applyBorder="1" applyAlignment="1">
      <alignment vertical="center" wrapText="1"/>
    </xf>
    <xf numFmtId="0" fontId="14" fillId="3" borderId="4" xfId="3" applyFont="1" applyFill="1" applyBorder="1" applyAlignment="1">
      <alignment horizontal="center" vertical="center" wrapText="1"/>
    </xf>
    <xf numFmtId="0" fontId="56" fillId="3" borderId="4" xfId="3" applyFont="1" applyFill="1" applyBorder="1" applyAlignment="1">
      <alignment horizontal="right" vertical="center" wrapText="1"/>
    </xf>
    <xf numFmtId="0" fontId="7" fillId="3" borderId="5" xfId="3" applyFont="1" applyFill="1" applyBorder="1" applyAlignment="1">
      <alignment horizontal="center" vertical="center" wrapText="1"/>
    </xf>
    <xf numFmtId="167" fontId="7" fillId="3" borderId="5" xfId="3" applyNumberFormat="1" applyFont="1" applyFill="1" applyBorder="1" applyAlignment="1">
      <alignment horizontal="center" vertical="center" wrapText="1"/>
    </xf>
    <xf numFmtId="165" fontId="36" fillId="3" borderId="4" xfId="6" applyNumberFormat="1" applyFont="1" applyFill="1" applyBorder="1" applyAlignment="1">
      <alignment vertical="center"/>
    </xf>
    <xf numFmtId="0" fontId="15" fillId="0" borderId="0" xfId="4" applyFont="1" applyAlignment="1">
      <alignment horizontal="left" vertical="center" wrapText="1"/>
    </xf>
    <xf numFmtId="0" fontId="59" fillId="0" borderId="0" xfId="3" applyFont="1" applyAlignment="1">
      <alignment horizontal="left" vertical="top" wrapText="1"/>
    </xf>
    <xf numFmtId="0" fontId="59" fillId="0" borderId="0" xfId="4" applyFont="1" applyAlignment="1">
      <alignment horizontal="left" vertical="center" wrapText="1"/>
    </xf>
    <xf numFmtId="0" fontId="60" fillId="0" borderId="0" xfId="3" applyFont="1" applyAlignment="1">
      <alignment horizontal="left" vertical="top" wrapText="1"/>
    </xf>
    <xf numFmtId="0" fontId="15" fillId="0" borderId="0" xfId="4" applyFont="1" applyAlignment="1">
      <alignment horizontal="center" vertical="center"/>
    </xf>
    <xf numFmtId="2" fontId="7" fillId="4" borderId="6" xfId="3" applyNumberFormat="1" applyFont="1" applyFill="1" applyBorder="1" applyAlignment="1">
      <alignment horizontal="center" vertical="center"/>
    </xf>
    <xf numFmtId="2" fontId="7" fillId="4" borderId="13" xfId="3" applyNumberFormat="1" applyFont="1" applyFill="1" applyBorder="1" applyAlignment="1">
      <alignment horizontal="center" vertical="center"/>
    </xf>
    <xf numFmtId="167" fontId="7" fillId="4" borderId="6" xfId="3" applyNumberFormat="1" applyFont="1" applyFill="1" applyBorder="1" applyAlignment="1">
      <alignment horizontal="center" vertical="center"/>
    </xf>
    <xf numFmtId="167" fontId="7" fillId="4" borderId="13" xfId="3" applyNumberFormat="1" applyFont="1" applyFill="1" applyBorder="1" applyAlignment="1">
      <alignment horizontal="center" vertical="center"/>
    </xf>
    <xf numFmtId="0" fontId="14" fillId="6" borderId="5" xfId="3" applyFont="1" applyFill="1" applyBorder="1" applyAlignment="1">
      <alignment horizontal="center" vertical="center"/>
    </xf>
    <xf numFmtId="0" fontId="7" fillId="6" borderId="22" xfId="3" applyFont="1" applyFill="1" applyBorder="1" applyAlignment="1">
      <alignment horizontal="left" vertical="center"/>
    </xf>
    <xf numFmtId="0" fontId="7" fillId="6" borderId="15" xfId="3" applyFont="1" applyFill="1" applyBorder="1" applyAlignment="1">
      <alignment horizontal="left" vertical="center"/>
    </xf>
    <xf numFmtId="0" fontId="7" fillId="6" borderId="16" xfId="3" applyFont="1" applyFill="1" applyBorder="1" applyAlignment="1">
      <alignment horizontal="left" vertical="center"/>
    </xf>
    <xf numFmtId="0" fontId="7" fillId="3" borderId="4" xfId="3" applyFont="1" applyFill="1" applyBorder="1" applyAlignment="1">
      <alignment horizontal="center" vertical="center" wrapText="1"/>
    </xf>
    <xf numFmtId="0" fontId="7" fillId="0" borderId="18" xfId="3" applyFont="1" applyBorder="1" applyAlignment="1">
      <alignment horizontal="left" vertical="center"/>
    </xf>
    <xf numFmtId="0" fontId="7" fillId="0" borderId="2" xfId="3" applyFont="1" applyBorder="1" applyAlignment="1">
      <alignment horizontal="left" vertical="center"/>
    </xf>
    <xf numFmtId="0" fontId="7" fillId="0" borderId="3" xfId="3" applyFont="1" applyBorder="1" applyAlignment="1">
      <alignment horizontal="left" vertical="center"/>
    </xf>
    <xf numFmtId="0" fontId="7" fillId="3" borderId="15" xfId="3" applyFont="1" applyFill="1" applyBorder="1" applyAlignment="1">
      <alignment horizontal="left" vertical="center" wrapText="1"/>
    </xf>
    <xf numFmtId="0" fontId="7" fillId="3" borderId="16" xfId="3" applyFont="1" applyFill="1" applyBorder="1" applyAlignment="1">
      <alignment horizontal="left" vertical="center" wrapText="1"/>
    </xf>
    <xf numFmtId="0" fontId="57" fillId="3" borderId="5" xfId="3" applyFont="1" applyFill="1" applyBorder="1" applyAlignment="1">
      <alignment horizontal="center" vertical="center" wrapText="1"/>
    </xf>
    <xf numFmtId="0" fontId="10" fillId="0" borderId="0" xfId="3" applyFont="1" applyAlignment="1">
      <alignment horizontal="center" vertical="center"/>
    </xf>
    <xf numFmtId="0" fontId="6" fillId="0" borderId="0" xfId="3"/>
    <xf numFmtId="0" fontId="7" fillId="4" borderId="10" xfId="3" applyFont="1" applyFill="1" applyBorder="1" applyAlignment="1">
      <alignment horizontal="center" vertical="center"/>
    </xf>
    <xf numFmtId="0" fontId="4" fillId="4" borderId="12" xfId="3" applyFont="1" applyFill="1" applyBorder="1"/>
    <xf numFmtId="49" fontId="7" fillId="4" borderId="6" xfId="3" applyNumberFormat="1" applyFont="1" applyFill="1" applyBorder="1" applyAlignment="1">
      <alignment horizontal="center" vertical="center"/>
    </xf>
    <xf numFmtId="0" fontId="4" fillId="4" borderId="13" xfId="3" applyFont="1" applyFill="1" applyBorder="1"/>
    <xf numFmtId="49" fontId="7" fillId="4" borderId="11" xfId="3" applyNumberFormat="1" applyFont="1" applyFill="1" applyBorder="1" applyAlignment="1">
      <alignment horizontal="center" vertical="center"/>
    </xf>
    <xf numFmtId="0" fontId="4" fillId="4" borderId="0" xfId="3" applyFont="1" applyFill="1"/>
    <xf numFmtId="0" fontId="7" fillId="4" borderId="6" xfId="3" applyFont="1" applyFill="1" applyBorder="1" applyAlignment="1">
      <alignment horizontal="center" vertical="center" wrapText="1"/>
    </xf>
    <xf numFmtId="0" fontId="7" fillId="4" borderId="6" xfId="3" applyFont="1" applyFill="1" applyBorder="1" applyAlignment="1">
      <alignment horizontal="center" vertical="center"/>
    </xf>
    <xf numFmtId="166" fontId="7" fillId="4" borderId="6" xfId="3" applyNumberFormat="1" applyFont="1" applyFill="1" applyBorder="1" applyAlignment="1">
      <alignment horizontal="center" vertical="center" wrapText="1"/>
    </xf>
    <xf numFmtId="0" fontId="13" fillId="0" borderId="0" xfId="3" applyFont="1" applyAlignment="1">
      <alignment horizontal="center" vertical="center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8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42" fillId="0" borderId="0" xfId="6" applyFont="1" applyAlignment="1">
      <alignment horizontal="center"/>
    </xf>
    <xf numFmtId="0" fontId="4" fillId="0" borderId="0" xfId="6" applyAlignment="1">
      <alignment horizontal="center"/>
    </xf>
    <xf numFmtId="0" fontId="14" fillId="0" borderId="0" xfId="6" applyFont="1" applyAlignment="1">
      <alignment horizontal="center"/>
    </xf>
    <xf numFmtId="0" fontId="36" fillId="3" borderId="4" xfId="6" applyFont="1" applyFill="1" applyBorder="1" applyAlignment="1">
      <alignment horizontal="center" vertical="center"/>
    </xf>
    <xf numFmtId="165" fontId="36" fillId="3" borderId="4" xfId="6" applyNumberFormat="1" applyFont="1" applyFill="1" applyBorder="1" applyAlignment="1">
      <alignment horizontal="center" vertical="center"/>
    </xf>
    <xf numFmtId="165" fontId="36" fillId="3" borderId="18" xfId="6" applyNumberFormat="1" applyFont="1" applyFill="1" applyBorder="1" applyAlignment="1">
      <alignment horizontal="center" vertical="center"/>
    </xf>
    <xf numFmtId="165" fontId="36" fillId="3" borderId="3" xfId="6" applyNumberFormat="1" applyFont="1" applyFill="1" applyBorder="1" applyAlignment="1">
      <alignment horizontal="center" vertical="center"/>
    </xf>
    <xf numFmtId="0" fontId="58" fillId="0" borderId="0" xfId="6" applyFont="1" applyAlignment="1">
      <alignment horizontal="center"/>
    </xf>
    <xf numFmtId="0" fontId="36" fillId="7" borderId="4" xfId="6" applyFont="1" applyFill="1" applyBorder="1" applyAlignment="1">
      <alignment horizontal="center" vertical="center"/>
    </xf>
    <xf numFmtId="0" fontId="36" fillId="7" borderId="4" xfId="6" applyFont="1" applyFill="1" applyBorder="1" applyAlignment="1">
      <alignment horizontal="center" vertical="center" wrapText="1"/>
    </xf>
    <xf numFmtId="0" fontId="7" fillId="6" borderId="0" xfId="7" applyFont="1" applyFill="1" applyAlignment="1">
      <alignment vertical="center"/>
    </xf>
    <xf numFmtId="0" fontId="4" fillId="0" borderId="0" xfId="7" applyFont="1"/>
    <xf numFmtId="0" fontId="7" fillId="6" borderId="0" xfId="7" applyFont="1" applyFill="1" applyAlignment="1">
      <alignment horizontal="right" vertical="center"/>
    </xf>
    <xf numFmtId="10" fontId="7" fillId="6" borderId="0" xfId="7" applyNumberFormat="1" applyFont="1" applyFill="1" applyAlignment="1">
      <alignment horizontal="center" vertical="center"/>
    </xf>
    <xf numFmtId="0" fontId="7" fillId="6" borderId="0" xfId="7" applyFont="1" applyFill="1" applyAlignment="1">
      <alignment horizontal="left"/>
    </xf>
    <xf numFmtId="0" fontId="7" fillId="6" borderId="0" xfId="7" applyFont="1" applyFill="1" applyAlignment="1">
      <alignment horizontal="center"/>
    </xf>
    <xf numFmtId="49" fontId="7" fillId="6" borderId="0" xfId="7" applyNumberFormat="1" applyFont="1" applyFill="1" applyAlignment="1">
      <alignment horizontal="left" vertical="center"/>
    </xf>
    <xf numFmtId="0" fontId="49" fillId="6" borderId="0" xfId="7" applyFont="1" applyFill="1" applyAlignment="1">
      <alignment horizontal="center" vertical="center"/>
    </xf>
    <xf numFmtId="49" fontId="7" fillId="6" borderId="0" xfId="7" applyNumberFormat="1" applyFont="1" applyFill="1" applyAlignment="1">
      <alignment horizontal="center" vertical="center"/>
    </xf>
    <xf numFmtId="0" fontId="46" fillId="0" borderId="0" xfId="7" applyFont="1" applyAlignment="1">
      <alignment horizontal="center" vertical="center"/>
    </xf>
    <xf numFmtId="0" fontId="8" fillId="6" borderId="0" xfId="7" applyFont="1" applyFill="1" applyAlignment="1">
      <alignment horizontal="center" vertical="center" wrapText="1"/>
    </xf>
    <xf numFmtId="0" fontId="14" fillId="0" borderId="0" xfId="7" applyFont="1" applyAlignment="1">
      <alignment horizontal="center" vertical="center"/>
    </xf>
    <xf numFmtId="0" fontId="46" fillId="0" borderId="0" xfId="7" applyFont="1" applyAlignment="1">
      <alignment horizontal="center"/>
    </xf>
    <xf numFmtId="0" fontId="44" fillId="0" borderId="0" xfId="7" applyFont="1" applyAlignment="1">
      <alignment horizontal="center" vertical="center"/>
    </xf>
    <xf numFmtId="0" fontId="44" fillId="0" borderId="0" xfId="7" applyFont="1" applyAlignment="1">
      <alignment horizontal="center" vertical="center" wrapText="1"/>
    </xf>
    <xf numFmtId="0" fontId="45" fillId="0" borderId="0" xfId="7" applyFont="1" applyAlignment="1">
      <alignment horizontal="center" vertical="center" wrapText="1"/>
    </xf>
    <xf numFmtId="0" fontId="7" fillId="0" borderId="0" xfId="7" applyFont="1" applyAlignment="1">
      <alignment horizontal="center" vertical="center"/>
    </xf>
    <xf numFmtId="0" fontId="6" fillId="0" borderId="0" xfId="7" applyAlignment="1">
      <alignment horizontal="center"/>
    </xf>
    <xf numFmtId="0" fontId="14" fillId="0" borderId="0" xfId="7" applyFont="1" applyAlignment="1">
      <alignment horizontal="center" vertical="center" wrapText="1"/>
    </xf>
    <xf numFmtId="0" fontId="7" fillId="0" borderId="39" xfId="7" applyFont="1" applyBorder="1" applyAlignment="1">
      <alignment horizontal="center" vertical="center" wrapText="1"/>
    </xf>
    <xf numFmtId="0" fontId="4" fillId="0" borderId="8" xfId="7" applyFont="1" applyBorder="1"/>
    <xf numFmtId="0" fontId="7" fillId="0" borderId="0" xfId="7" applyFont="1" applyAlignment="1">
      <alignment horizontal="center" vertical="center" wrapText="1"/>
    </xf>
    <xf numFmtId="0" fontId="45" fillId="0" borderId="0" xfId="7" applyFont="1" applyAlignment="1">
      <alignment horizontal="center"/>
    </xf>
    <xf numFmtId="0" fontId="8" fillId="3" borderId="4" xfId="3" applyFont="1" applyFill="1" applyBorder="1" applyAlignment="1">
      <alignment horizontal="left" vertical="center" wrapText="1"/>
    </xf>
    <xf numFmtId="0" fontId="21" fillId="0" borderId="4" xfId="4" applyFont="1" applyBorder="1" applyAlignment="1">
      <alignment horizontal="left"/>
    </xf>
    <xf numFmtId="0" fontId="21" fillId="0" borderId="0" xfId="4" applyFont="1" applyAlignment="1">
      <alignment horizontal="center"/>
    </xf>
    <xf numFmtId="0" fontId="21" fillId="0" borderId="4" xfId="4" applyFont="1" applyBorder="1" applyAlignment="1">
      <alignment horizontal="center"/>
    </xf>
    <xf numFmtId="0" fontId="8" fillId="3" borderId="4" xfId="3" applyFont="1" applyFill="1" applyBorder="1" applyAlignment="1">
      <alignment horizontal="left" vertical="top" wrapText="1"/>
    </xf>
    <xf numFmtId="0" fontId="8" fillId="3" borderId="18" xfId="3" applyFont="1" applyFill="1" applyBorder="1" applyAlignment="1">
      <alignment horizontal="left" vertical="top" wrapText="1"/>
    </xf>
    <xf numFmtId="0" fontId="21" fillId="0" borderId="42" xfId="4" applyFont="1" applyBorder="1" applyAlignment="1">
      <alignment horizontal="left"/>
    </xf>
    <xf numFmtId="0" fontId="21" fillId="0" borderId="0" xfId="4" applyFont="1" applyAlignment="1">
      <alignment horizontal="left"/>
    </xf>
    <xf numFmtId="0" fontId="17" fillId="0" borderId="4" xfId="4" applyFont="1" applyBorder="1" applyAlignment="1">
      <alignment horizontal="left" vertical="center" wrapText="1"/>
    </xf>
    <xf numFmtId="0" fontId="17" fillId="0" borderId="4" xfId="4" applyFont="1" applyBorder="1" applyAlignment="1">
      <alignment horizontal="center" vertical="center"/>
    </xf>
    <xf numFmtId="0" fontId="8" fillId="3" borderId="4" xfId="3" applyFont="1" applyFill="1" applyBorder="1" applyAlignment="1">
      <alignment vertical="center" wrapText="1"/>
    </xf>
    <xf numFmtId="0" fontId="8" fillId="3" borderId="18" xfId="3" applyFont="1" applyFill="1" applyBorder="1" applyAlignment="1">
      <alignment vertical="center" wrapText="1"/>
    </xf>
    <xf numFmtId="0" fontId="17" fillId="0" borderId="18" xfId="4" applyFont="1" applyBorder="1" applyAlignment="1">
      <alignment horizontal="center" vertical="center"/>
    </xf>
    <xf numFmtId="0" fontId="17" fillId="0" borderId="2" xfId="4" applyFont="1" applyBorder="1" applyAlignment="1">
      <alignment horizontal="center" vertical="center"/>
    </xf>
    <xf numFmtId="0" fontId="17" fillId="0" borderId="3" xfId="4" applyFont="1" applyBorder="1" applyAlignment="1">
      <alignment horizontal="center" vertical="center"/>
    </xf>
    <xf numFmtId="0" fontId="17" fillId="0" borderId="5" xfId="4" applyFont="1" applyBorder="1" applyAlignment="1">
      <alignment horizontal="center" vertical="center"/>
    </xf>
    <xf numFmtId="0" fontId="17" fillId="0" borderId="17" xfId="4" applyFont="1" applyBorder="1" applyAlignment="1">
      <alignment horizontal="center" vertical="center"/>
    </xf>
    <xf numFmtId="0" fontId="21" fillId="0" borderId="4" xfId="4" applyFont="1" applyBorder="1" applyAlignment="1">
      <alignment horizontal="left" vertical="center" wrapText="1"/>
    </xf>
    <xf numFmtId="0" fontId="21" fillId="0" borderId="4" xfId="4" applyFont="1" applyBorder="1" applyAlignment="1">
      <alignment horizontal="left" wrapText="1"/>
    </xf>
    <xf numFmtId="0" fontId="21" fillId="0" borderId="4" xfId="4" applyFont="1" applyBorder="1" applyAlignment="1">
      <alignment horizontal="left" vertical="top" wrapText="1"/>
    </xf>
    <xf numFmtId="0" fontId="22" fillId="0" borderId="1" xfId="4" applyFont="1" applyBorder="1" applyAlignment="1">
      <alignment horizontal="center"/>
    </xf>
    <xf numFmtId="0" fontId="21" fillId="8" borderId="4" xfId="0" applyFont="1" applyFill="1" applyBorder="1" applyAlignment="1">
      <alignment horizontal="center" vertical="center"/>
    </xf>
    <xf numFmtId="0" fontId="21" fillId="8" borderId="5" xfId="0" applyFont="1" applyFill="1" applyBorder="1" applyAlignment="1">
      <alignment horizontal="center" vertical="center" wrapText="1"/>
    </xf>
    <xf numFmtId="0" fontId="21" fillId="8" borderId="17" xfId="0" applyFont="1" applyFill="1" applyBorder="1" applyAlignment="1">
      <alignment horizontal="center" vertical="center" wrapText="1"/>
    </xf>
    <xf numFmtId="0" fontId="21" fillId="11" borderId="4" xfId="0" applyFont="1" applyFill="1" applyBorder="1" applyAlignment="1">
      <alignment horizontal="center"/>
    </xf>
  </cellXfs>
  <cellStyles count="8">
    <cellStyle name="Moeda" xfId="1" builtinId="4"/>
    <cellStyle name="Normal" xfId="0" builtinId="0"/>
    <cellStyle name="Normal 2" xfId="3" xr:uid="{00000000-0005-0000-0000-000002000000}"/>
    <cellStyle name="Normal 2 2" xfId="7" xr:uid="{00000000-0005-0000-0000-000003000000}"/>
    <cellStyle name="Normal 2 3" xfId="4" xr:uid="{00000000-0005-0000-0000-000004000000}"/>
    <cellStyle name="Normal 3" xfId="6" xr:uid="{00000000-0005-0000-0000-000005000000}"/>
    <cellStyle name="Normal 4" xfId="5" xr:uid="{00000000-0005-0000-0000-000006000000}"/>
    <cellStyle name="Porcentagem" xfId="2" builtinId="5"/>
  </cellStyles>
  <dxfs count="4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07/relationships/hdphoto" Target="../media/hdphoto2.wdp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54665</xdr:colOff>
      <xdr:row>0</xdr:row>
      <xdr:rowOff>152400</xdr:rowOff>
    </xdr:from>
    <xdr:ext cx="1223802" cy="1227667"/>
    <xdr:pic>
      <xdr:nvPicPr>
        <xdr:cNvPr id="2" name="image1.png">
          <a:extLst>
            <a:ext uri="{FF2B5EF4-FFF2-40B4-BE49-F238E27FC236}">
              <a16:creationId xmlns:a16="http://schemas.microsoft.com/office/drawing/2014/main" id="{2399675C-B936-497D-BDD4-F92741491A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35665" y="152400"/>
          <a:ext cx="1223802" cy="1227667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6</xdr:col>
      <xdr:colOff>649942</xdr:colOff>
      <xdr:row>36</xdr:row>
      <xdr:rowOff>627530</xdr:rowOff>
    </xdr:from>
    <xdr:to>
      <xdr:col>8</xdr:col>
      <xdr:colOff>978275</xdr:colOff>
      <xdr:row>41</xdr:row>
      <xdr:rowOff>119493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artisticGlowDiffused/>
                  </a14:imgEffect>
                  <a14:imgEffect>
                    <a14:brightnessContrast bright="40000"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31207" y="17895795"/>
          <a:ext cx="2076450" cy="791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579366</xdr:colOff>
      <xdr:row>1</xdr:row>
      <xdr:rowOff>150324</xdr:rowOff>
    </xdr:from>
    <xdr:to>
      <xdr:col>2</xdr:col>
      <xdr:colOff>1374321</xdr:colOff>
      <xdr:row>6</xdr:row>
      <xdr:rowOff>273596</xdr:rowOff>
    </xdr:to>
    <xdr:pic>
      <xdr:nvPicPr>
        <xdr:cNvPr id="2" name="Imagem 1" descr="120px-Brasao-aperibe">
          <a:extLst>
            <a:ext uri="{FF2B5EF4-FFF2-40B4-BE49-F238E27FC236}">
              <a16:creationId xmlns:a16="http://schemas.microsoft.com/office/drawing/2014/main" id="{C2F1BC1F-7F85-462C-A606-0493045298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9366" y="455124"/>
          <a:ext cx="2082735" cy="1913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138545</xdr:colOff>
      <xdr:row>20</xdr:row>
      <xdr:rowOff>311728</xdr:rowOff>
    </xdr:from>
    <xdr:to>
      <xdr:col>9</xdr:col>
      <xdr:colOff>2100597</xdr:colOff>
      <xdr:row>22</xdr:row>
      <xdr:rowOff>225137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73433AD-3085-4343-9C5E-2CC554962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artisticGlowDiffused/>
                  </a14:imgEffect>
                  <a14:imgEffect>
                    <a14:brightnessContrast bright="40000"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12136" y="8641773"/>
          <a:ext cx="3451416" cy="131618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2</xdr:row>
      <xdr:rowOff>92075</xdr:rowOff>
    </xdr:from>
    <xdr:ext cx="873125" cy="911225"/>
    <xdr:pic>
      <xdr:nvPicPr>
        <xdr:cNvPr id="2" name="image1.png">
          <a:extLst>
            <a:ext uri="{FF2B5EF4-FFF2-40B4-BE49-F238E27FC236}">
              <a16:creationId xmlns:a16="http://schemas.microsoft.com/office/drawing/2014/main" id="{187F532B-1722-4190-9659-66476A5A96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473075"/>
          <a:ext cx="873125" cy="9112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2</xdr:col>
      <xdr:colOff>152400</xdr:colOff>
      <xdr:row>23</xdr:row>
      <xdr:rowOff>123825</xdr:rowOff>
    </xdr:from>
    <xdr:to>
      <xdr:col>4</xdr:col>
      <xdr:colOff>297017</xdr:colOff>
      <xdr:row>27</xdr:row>
      <xdr:rowOff>152400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8B7201D-75C6-471C-B819-6E005516F2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artisticGlowDiffused/>
                  </a14:imgEffect>
                  <a14:imgEffect>
                    <a14:brightnessContrast bright="40000"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5495925"/>
          <a:ext cx="1773392" cy="6762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676276</xdr:colOff>
      <xdr:row>1</xdr:row>
      <xdr:rowOff>76201</xdr:rowOff>
    </xdr:from>
    <xdr:ext cx="847724" cy="771524"/>
    <xdr:pic>
      <xdr:nvPicPr>
        <xdr:cNvPr id="2" name="image1.png">
          <a:extLst>
            <a:ext uri="{FF2B5EF4-FFF2-40B4-BE49-F238E27FC236}">
              <a16:creationId xmlns:a16="http://schemas.microsoft.com/office/drawing/2014/main" id="{B328444F-3E68-4CF5-9BC9-A62BF11AAE1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6276" y="266701"/>
          <a:ext cx="847724" cy="771524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2</xdr:col>
      <xdr:colOff>333375</xdr:colOff>
      <xdr:row>161</xdr:row>
      <xdr:rowOff>19050</xdr:rowOff>
    </xdr:from>
    <xdr:to>
      <xdr:col>4</xdr:col>
      <xdr:colOff>314325</xdr:colOff>
      <xdr:row>164</xdr:row>
      <xdr:rowOff>32353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D5C44BF-E1AE-4BE4-85CB-19DD883491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artisticGlowDiffused/>
                  </a14:imgEffect>
                  <a14:imgEffect>
                    <a14:brightnessContrast bright="40000"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32385000"/>
          <a:ext cx="1533525" cy="5848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37"/>
  <sheetViews>
    <sheetView view="pageBreakPreview" zoomScale="85" zoomScaleNormal="90" zoomScaleSheetLayoutView="85" workbookViewId="0">
      <selection activeCell="F36" sqref="F36"/>
    </sheetView>
  </sheetViews>
  <sheetFormatPr defaultColWidth="14.42578125" defaultRowHeight="15" customHeight="1"/>
  <cols>
    <col min="1" max="1" width="5.5703125" style="169" customWidth="1"/>
    <col min="2" max="2" width="17" style="169" customWidth="1"/>
    <col min="3" max="3" width="8.7109375" style="169" hidden="1" customWidth="1"/>
    <col min="4" max="4" width="61.42578125" style="169" customWidth="1"/>
    <col min="5" max="5" width="6.42578125" style="169" customWidth="1"/>
    <col min="6" max="6" width="14.28515625" style="169" customWidth="1"/>
    <col min="7" max="7" width="13" style="169" customWidth="1"/>
    <col min="8" max="8" width="13.28515625" style="169" customWidth="1"/>
    <col min="9" max="9" width="21.140625" style="169" customWidth="1"/>
    <col min="10" max="10" width="17.7109375" style="169" customWidth="1"/>
    <col min="11" max="11" width="12.85546875" style="169" bestFit="1" customWidth="1"/>
    <col min="12" max="12" width="11.7109375" style="169" customWidth="1"/>
    <col min="13" max="25" width="8.7109375" style="169" customWidth="1"/>
    <col min="26" max="16384" width="14.42578125" style="169"/>
  </cols>
  <sheetData>
    <row r="1" spans="1:13" ht="12.75" customHeight="1">
      <c r="A1" s="1"/>
      <c r="B1" s="1"/>
      <c r="C1" s="2"/>
      <c r="D1" s="249" t="s">
        <v>19</v>
      </c>
      <c r="E1" s="250"/>
      <c r="F1" s="250"/>
      <c r="G1" s="250"/>
      <c r="H1" s="250"/>
      <c r="I1" s="250"/>
    </row>
    <row r="2" spans="1:13" ht="18" customHeight="1">
      <c r="A2" s="1"/>
      <c r="B2" s="1"/>
      <c r="C2" s="2"/>
      <c r="D2" s="249" t="s">
        <v>20</v>
      </c>
      <c r="E2" s="250"/>
      <c r="F2" s="250"/>
      <c r="G2" s="250"/>
      <c r="H2" s="250"/>
      <c r="I2" s="250"/>
    </row>
    <row r="3" spans="1:13" ht="18" customHeight="1">
      <c r="A3" s="1"/>
      <c r="B3" s="1"/>
      <c r="C3" s="2"/>
      <c r="D3" s="249" t="s">
        <v>21</v>
      </c>
      <c r="E3" s="250"/>
      <c r="F3" s="250"/>
      <c r="G3" s="250"/>
      <c r="H3" s="250"/>
      <c r="I3" s="250"/>
    </row>
    <row r="4" spans="1:13" ht="9.75" customHeight="1" thickBot="1">
      <c r="A4" s="1"/>
      <c r="B4" s="1"/>
      <c r="C4" s="2"/>
      <c r="D4" s="3"/>
      <c r="E4" s="3"/>
      <c r="F4" s="3"/>
      <c r="G4" s="3"/>
      <c r="H4" s="3"/>
      <c r="I4" s="3"/>
    </row>
    <row r="5" spans="1:13" s="12" customFormat="1" ht="16.5" customHeight="1" thickBot="1">
      <c r="A5" s="4"/>
      <c r="B5" s="4"/>
      <c r="C5" s="5"/>
      <c r="D5" s="6"/>
      <c r="E5" s="7"/>
      <c r="F5" s="8" t="s">
        <v>22</v>
      </c>
      <c r="G5" s="9" t="s">
        <v>23</v>
      </c>
      <c r="H5" s="10" t="s">
        <v>24</v>
      </c>
      <c r="I5" s="11" t="s">
        <v>63</v>
      </c>
    </row>
    <row r="7" spans="1:13" ht="12.75" customHeight="1">
      <c r="A7" s="260" t="s">
        <v>205</v>
      </c>
      <c r="B7" s="260"/>
      <c r="C7" s="260"/>
      <c r="D7" s="260"/>
      <c r="E7" s="260"/>
      <c r="F7" s="260"/>
      <c r="G7" s="260"/>
      <c r="H7" s="260"/>
      <c r="I7" s="260"/>
    </row>
    <row r="8" spans="1:13" ht="12.75" customHeight="1" thickBot="1">
      <c r="A8" s="168"/>
      <c r="B8" s="168"/>
      <c r="C8" s="168"/>
      <c r="D8" s="168"/>
      <c r="E8" s="168"/>
      <c r="F8" s="168"/>
      <c r="G8" s="168"/>
      <c r="H8" s="168"/>
      <c r="I8" s="168"/>
    </row>
    <row r="9" spans="1:13" ht="12.75" customHeight="1">
      <c r="A9" s="251" t="s">
        <v>25</v>
      </c>
      <c r="B9" s="253" t="s">
        <v>26</v>
      </c>
      <c r="C9" s="255" t="s">
        <v>26</v>
      </c>
      <c r="D9" s="257" t="s">
        <v>4</v>
      </c>
      <c r="E9" s="258" t="s">
        <v>27</v>
      </c>
      <c r="F9" s="259" t="s">
        <v>28</v>
      </c>
      <c r="G9" s="259" t="s">
        <v>29</v>
      </c>
      <c r="H9" s="234" t="s">
        <v>30</v>
      </c>
      <c r="I9" s="236" t="s">
        <v>31</v>
      </c>
    </row>
    <row r="10" spans="1:13" ht="37.15" customHeight="1">
      <c r="A10" s="252"/>
      <c r="B10" s="254"/>
      <c r="C10" s="256"/>
      <c r="D10" s="254"/>
      <c r="E10" s="254"/>
      <c r="F10" s="254"/>
      <c r="G10" s="254"/>
      <c r="H10" s="235"/>
      <c r="I10" s="237"/>
    </row>
    <row r="11" spans="1:13" ht="15.75" customHeight="1">
      <c r="A11" s="13">
        <v>1</v>
      </c>
      <c r="B11" s="243" t="s">
        <v>62</v>
      </c>
      <c r="C11" s="244"/>
      <c r="D11" s="244"/>
      <c r="E11" s="244"/>
      <c r="F11" s="244"/>
      <c r="G11" s="244"/>
      <c r="H11" s="244"/>
      <c r="I11" s="245"/>
    </row>
    <row r="12" spans="1:13" s="12" customFormat="1" ht="25.5">
      <c r="A12" s="14" t="s">
        <v>0</v>
      </c>
      <c r="B12" s="15" t="s">
        <v>8</v>
      </c>
      <c r="C12" s="15" t="s">
        <v>32</v>
      </c>
      <c r="D12" s="16" t="s">
        <v>9</v>
      </c>
      <c r="E12" s="17" t="s">
        <v>7</v>
      </c>
      <c r="F12" s="18">
        <v>553.67999999999995</v>
      </c>
      <c r="G12" s="18">
        <f>ROUND(F12+G5*F12,2)</f>
        <v>684.85</v>
      </c>
      <c r="H12" s="167">
        <f>'Anexo IE-Memória de Calculo'!F29</f>
        <v>2</v>
      </c>
      <c r="I12" s="20">
        <f>ROUND(G12*H12,2)</f>
        <v>1369.7</v>
      </c>
      <c r="J12" s="21"/>
      <c r="K12" s="22"/>
      <c r="L12" s="22"/>
      <c r="M12" s="21"/>
    </row>
    <row r="13" spans="1:13" s="12" customFormat="1" ht="12.6" customHeight="1">
      <c r="A13" s="14" t="s">
        <v>1</v>
      </c>
      <c r="B13" s="23">
        <v>1915</v>
      </c>
      <c r="C13" s="15"/>
      <c r="D13" s="16" t="s">
        <v>10</v>
      </c>
      <c r="E13" s="17" t="s">
        <v>7</v>
      </c>
      <c r="F13" s="18">
        <v>103.45</v>
      </c>
      <c r="G13" s="18">
        <f>ROUND(F13+$G$5*F13,2)</f>
        <v>127.96</v>
      </c>
      <c r="H13" s="167">
        <f>'Anexo IE-Memória de Calculo'!E35</f>
        <v>7</v>
      </c>
      <c r="I13" s="20">
        <f>ROUND(G13*H13,2)</f>
        <v>895.72</v>
      </c>
      <c r="J13" s="21"/>
      <c r="K13" s="22"/>
      <c r="L13" s="22"/>
      <c r="M13" s="21"/>
    </row>
    <row r="14" spans="1:13" s="12" customFormat="1" ht="36" customHeight="1">
      <c r="A14" s="14" t="s">
        <v>2</v>
      </c>
      <c r="B14" s="43" t="s">
        <v>14</v>
      </c>
      <c r="C14" s="44"/>
      <c r="D14" s="45" t="s">
        <v>12</v>
      </c>
      <c r="E14" s="17" t="s">
        <v>7</v>
      </c>
      <c r="F14" s="46">
        <v>504.74</v>
      </c>
      <c r="G14" s="18">
        <f>ROUND(F14+$G$5*F14,2)</f>
        <v>624.30999999999995</v>
      </c>
      <c r="H14" s="167">
        <f>'Anexo IE-Memória de Calculo'!F41</f>
        <v>20</v>
      </c>
      <c r="I14" s="20">
        <f>ROUND(G14*H14,2)</f>
        <v>12486.2</v>
      </c>
      <c r="J14" s="21"/>
      <c r="K14" s="22" t="s">
        <v>193</v>
      </c>
      <c r="L14" s="22"/>
      <c r="M14" s="21"/>
    </row>
    <row r="15" spans="1:13" s="12" customFormat="1" ht="18" customHeight="1" thickBot="1">
      <c r="A15" s="238"/>
      <c r="B15" s="238"/>
      <c r="C15" s="238"/>
      <c r="D15" s="238"/>
      <c r="E15" s="238"/>
      <c r="F15" s="238"/>
      <c r="G15" s="238"/>
      <c r="H15" s="24" t="s">
        <v>33</v>
      </c>
      <c r="I15" s="158">
        <f>SUM(I12:I14)</f>
        <v>14751.62</v>
      </c>
      <c r="J15" s="21"/>
      <c r="K15" s="22"/>
      <c r="L15" s="22"/>
      <c r="M15" s="21"/>
    </row>
    <row r="16" spans="1:13" s="12" customFormat="1" ht="19.5" customHeight="1" thickBot="1">
      <c r="A16" s="25">
        <v>2</v>
      </c>
      <c r="B16" s="239" t="s">
        <v>61</v>
      </c>
      <c r="C16" s="240"/>
      <c r="D16" s="240"/>
      <c r="E16" s="239"/>
      <c r="F16" s="240"/>
      <c r="G16" s="240"/>
      <c r="H16" s="240"/>
      <c r="I16" s="241"/>
      <c r="K16" s="22"/>
      <c r="L16" s="22"/>
    </row>
    <row r="17" spans="1:10" s="12" customFormat="1" ht="38.450000000000003" customHeight="1">
      <c r="A17" s="26" t="s">
        <v>3</v>
      </c>
      <c r="B17" s="15" t="s">
        <v>16</v>
      </c>
      <c r="C17" s="27"/>
      <c r="D17" s="28" t="s">
        <v>15</v>
      </c>
      <c r="E17" s="17" t="s">
        <v>34</v>
      </c>
      <c r="F17" s="161">
        <v>11</v>
      </c>
      <c r="G17" s="29">
        <f t="shared" ref="G17:G28" si="0">ROUND(F17+$G$5*F17,2)</f>
        <v>13.61</v>
      </c>
      <c r="H17" s="30">
        <f>'Anexo IE-Memória de Calculo'!F98</f>
        <v>422.67</v>
      </c>
      <c r="I17" s="31">
        <f t="shared" ref="I17:I28" si="1">ROUND(G17*H17,2)</f>
        <v>5752.54</v>
      </c>
    </row>
    <row r="18" spans="1:10" s="12" customFormat="1" ht="86.25" customHeight="1">
      <c r="A18" s="26" t="s">
        <v>171</v>
      </c>
      <c r="B18" s="27" t="s">
        <v>117</v>
      </c>
      <c r="C18" s="159"/>
      <c r="D18" s="28" t="s">
        <v>118</v>
      </c>
      <c r="E18" s="17" t="s">
        <v>36</v>
      </c>
      <c r="F18" s="105">
        <v>193.63</v>
      </c>
      <c r="G18" s="29">
        <f t="shared" si="0"/>
        <v>239.5</v>
      </c>
      <c r="H18" s="30">
        <f>'Anexo IE-Memória de Calculo'!E101</f>
        <v>177.07</v>
      </c>
      <c r="I18" s="31">
        <f t="shared" si="1"/>
        <v>42408.27</v>
      </c>
    </row>
    <row r="19" spans="1:10" s="12" customFormat="1" ht="84.75" customHeight="1">
      <c r="A19" s="26" t="s">
        <v>35</v>
      </c>
      <c r="B19" s="27" t="s">
        <v>165</v>
      </c>
      <c r="C19" s="159"/>
      <c r="D19" s="28" t="s">
        <v>166</v>
      </c>
      <c r="E19" s="17" t="s">
        <v>36</v>
      </c>
      <c r="F19" s="105">
        <v>209.3</v>
      </c>
      <c r="G19" s="29">
        <f t="shared" si="0"/>
        <v>258.88</v>
      </c>
      <c r="H19" s="30">
        <f>'Anexo IE-Memória de Calculo'!E102</f>
        <v>100.2</v>
      </c>
      <c r="I19" s="31">
        <f t="shared" si="1"/>
        <v>25939.78</v>
      </c>
    </row>
    <row r="20" spans="1:10" s="12" customFormat="1" ht="82.5" customHeight="1">
      <c r="A20" s="26" t="s">
        <v>172</v>
      </c>
      <c r="B20" s="27" t="s">
        <v>137</v>
      </c>
      <c r="C20" s="159"/>
      <c r="D20" s="28" t="s">
        <v>138</v>
      </c>
      <c r="E20" s="17" t="s">
        <v>36</v>
      </c>
      <c r="F20" s="105">
        <v>513.15</v>
      </c>
      <c r="G20" s="29">
        <f t="shared" si="0"/>
        <v>634.72</v>
      </c>
      <c r="H20" s="30">
        <f>'Anexo IE-Memória de Calculo'!E103</f>
        <v>19.579999999999998</v>
      </c>
      <c r="I20" s="31">
        <f t="shared" si="1"/>
        <v>12427.82</v>
      </c>
    </row>
    <row r="21" spans="1:10" s="12" customFormat="1" ht="86.25" customHeight="1">
      <c r="A21" s="26" t="s">
        <v>66</v>
      </c>
      <c r="B21" s="27" t="s">
        <v>139</v>
      </c>
      <c r="C21" s="159"/>
      <c r="D21" s="28" t="s">
        <v>140</v>
      </c>
      <c r="E21" s="17" t="s">
        <v>36</v>
      </c>
      <c r="F21" s="105">
        <v>864.76</v>
      </c>
      <c r="G21" s="29">
        <f t="shared" si="0"/>
        <v>1069.6199999999999</v>
      </c>
      <c r="H21" s="30">
        <f>'Anexo IE-Memória de Calculo'!E104</f>
        <v>76.099999999999994</v>
      </c>
      <c r="I21" s="31">
        <f t="shared" si="1"/>
        <v>81398.080000000002</v>
      </c>
    </row>
    <row r="22" spans="1:10" s="12" customFormat="1" ht="33" customHeight="1">
      <c r="A22" s="26" t="s">
        <v>91</v>
      </c>
      <c r="B22" s="32" t="s">
        <v>18</v>
      </c>
      <c r="C22" s="15"/>
      <c r="D22" s="173" t="s">
        <v>17</v>
      </c>
      <c r="E22" s="17" t="s">
        <v>34</v>
      </c>
      <c r="F22" s="47">
        <v>1.75</v>
      </c>
      <c r="G22" s="29">
        <f t="shared" si="0"/>
        <v>2.16</v>
      </c>
      <c r="H22" s="19">
        <f>'Anexo IE-Memória de Calculo'!G132</f>
        <v>327.33999999999997</v>
      </c>
      <c r="I22" s="31">
        <f t="shared" si="1"/>
        <v>707.05</v>
      </c>
      <c r="J22" s="22"/>
    </row>
    <row r="23" spans="1:10" s="12" customFormat="1" ht="73.150000000000006" customHeight="1">
      <c r="A23" s="26" t="s">
        <v>92</v>
      </c>
      <c r="B23" s="157" t="s">
        <v>83</v>
      </c>
      <c r="C23" s="44"/>
      <c r="D23" s="102" t="s">
        <v>84</v>
      </c>
      <c r="E23" s="17" t="s">
        <v>27</v>
      </c>
      <c r="F23" s="103">
        <v>6365</v>
      </c>
      <c r="G23" s="29">
        <f t="shared" si="0"/>
        <v>7872.87</v>
      </c>
      <c r="H23" s="19">
        <f>'Anexo IE-Memória de Calculo'!G137</f>
        <v>3</v>
      </c>
      <c r="I23" s="20">
        <f t="shared" si="1"/>
        <v>23618.61</v>
      </c>
      <c r="J23" s="22"/>
    </row>
    <row r="24" spans="1:10" s="12" customFormat="1" ht="74.25" customHeight="1">
      <c r="A24" s="26" t="s">
        <v>169</v>
      </c>
      <c r="B24" s="101" t="s">
        <v>85</v>
      </c>
      <c r="C24" s="44"/>
      <c r="D24" s="102" t="s">
        <v>86</v>
      </c>
      <c r="E24" s="17" t="s">
        <v>27</v>
      </c>
      <c r="F24" s="103">
        <v>6984.65</v>
      </c>
      <c r="G24" s="29">
        <f t="shared" si="0"/>
        <v>8639.31</v>
      </c>
      <c r="H24" s="19">
        <f>'Anexo IE-Memória de Calculo'!G141</f>
        <v>1</v>
      </c>
      <c r="I24" s="20">
        <f t="shared" si="1"/>
        <v>8639.31</v>
      </c>
      <c r="J24" s="22"/>
    </row>
    <row r="25" spans="1:10" s="12" customFormat="1" ht="83.25" customHeight="1">
      <c r="A25" s="26" t="s">
        <v>170</v>
      </c>
      <c r="B25" s="101" t="s">
        <v>186</v>
      </c>
      <c r="C25" s="44"/>
      <c r="D25" s="102" t="s">
        <v>187</v>
      </c>
      <c r="E25" s="17" t="s">
        <v>27</v>
      </c>
      <c r="F25" s="103">
        <v>8871.24</v>
      </c>
      <c r="G25" s="29">
        <f t="shared" si="0"/>
        <v>10972.84</v>
      </c>
      <c r="H25" s="19">
        <f>'Anexo IE-Memória de Calculo'!G145</f>
        <v>1</v>
      </c>
      <c r="I25" s="20">
        <f t="shared" si="1"/>
        <v>10972.84</v>
      </c>
      <c r="J25" s="22"/>
    </row>
    <row r="26" spans="1:10" s="12" customFormat="1" ht="71.45" customHeight="1">
      <c r="A26" s="26" t="s">
        <v>93</v>
      </c>
      <c r="B26" s="101" t="s">
        <v>168</v>
      </c>
      <c r="C26" s="44"/>
      <c r="D26" s="102" t="s">
        <v>203</v>
      </c>
      <c r="E26" s="17" t="s">
        <v>27</v>
      </c>
      <c r="F26" s="103">
        <f>'Composição 1'!K23</f>
        <v>19512.29</v>
      </c>
      <c r="G26" s="29">
        <f t="shared" si="0"/>
        <v>24134.75</v>
      </c>
      <c r="H26" s="19">
        <v>3</v>
      </c>
      <c r="I26" s="20">
        <f t="shared" si="1"/>
        <v>72404.25</v>
      </c>
      <c r="J26" s="22"/>
    </row>
    <row r="27" spans="1:10" s="12" customFormat="1" ht="69.75" customHeight="1">
      <c r="A27" s="26" t="s">
        <v>94</v>
      </c>
      <c r="B27" s="101" t="s">
        <v>87</v>
      </c>
      <c r="C27" s="44"/>
      <c r="D27" s="102" t="s">
        <v>183</v>
      </c>
      <c r="E27" s="17" t="s">
        <v>27</v>
      </c>
      <c r="F27" s="103">
        <v>574.79999999999995</v>
      </c>
      <c r="G27" s="29">
        <f>ROUND(F27+$G$5*F27,2)</f>
        <v>710.97</v>
      </c>
      <c r="H27" s="19">
        <f>'Anexo IE-Memória de Calculo'!G153</f>
        <v>5</v>
      </c>
      <c r="I27" s="20">
        <f t="shared" si="1"/>
        <v>3554.85</v>
      </c>
      <c r="J27" s="22"/>
    </row>
    <row r="28" spans="1:10" s="12" customFormat="1" ht="79.150000000000006" customHeight="1">
      <c r="A28" s="26" t="s">
        <v>173</v>
      </c>
      <c r="B28" s="101" t="s">
        <v>64</v>
      </c>
      <c r="C28" s="44"/>
      <c r="D28" s="102" t="s">
        <v>65</v>
      </c>
      <c r="E28" s="106" t="s">
        <v>27</v>
      </c>
      <c r="F28" s="103">
        <v>1792.52</v>
      </c>
      <c r="G28" s="29">
        <f t="shared" si="0"/>
        <v>2217.17</v>
      </c>
      <c r="H28" s="106">
        <f>'Anexo IE-Memória de Calculo'!G157</f>
        <v>29</v>
      </c>
      <c r="I28" s="20">
        <f t="shared" si="1"/>
        <v>64297.93</v>
      </c>
      <c r="J28" s="22"/>
    </row>
    <row r="29" spans="1:10" s="12" customFormat="1" ht="19.5" customHeight="1" thickBot="1">
      <c r="A29" s="238"/>
      <c r="B29" s="238"/>
      <c r="C29" s="238"/>
      <c r="D29" s="238"/>
      <c r="E29" s="238"/>
      <c r="F29" s="238"/>
      <c r="G29" s="238"/>
      <c r="H29" s="24" t="s">
        <v>33</v>
      </c>
      <c r="I29" s="33">
        <f>ROUND(SUM(I17:I28),2)</f>
        <v>352121.33</v>
      </c>
      <c r="J29" s="22"/>
    </row>
    <row r="30" spans="1:10" s="12" customFormat="1" ht="21" customHeight="1" thickBot="1">
      <c r="A30" s="220">
        <v>3</v>
      </c>
      <c r="B30" s="246" t="s">
        <v>194</v>
      </c>
      <c r="C30" s="246"/>
      <c r="D30" s="246"/>
      <c r="E30" s="246"/>
      <c r="F30" s="246"/>
      <c r="G30" s="246"/>
      <c r="H30" s="246"/>
      <c r="I30" s="247"/>
    </row>
    <row r="31" spans="1:10" s="12" customFormat="1" ht="60.75" customHeight="1">
      <c r="A31" s="221" t="s">
        <v>195</v>
      </c>
      <c r="B31" s="221" t="s">
        <v>196</v>
      </c>
      <c r="C31" s="222"/>
      <c r="D31" s="223" t="s">
        <v>197</v>
      </c>
      <c r="E31" s="221" t="s">
        <v>198</v>
      </c>
      <c r="F31" s="29">
        <v>146.93</v>
      </c>
      <c r="G31" s="29">
        <f>ROUND(F31+$G$5*F31,2)</f>
        <v>181.74</v>
      </c>
      <c r="H31" s="221">
        <v>375</v>
      </c>
      <c r="I31" s="18">
        <f t="shared" ref="I31:I32" si="2">ROUND(G31*H31,2)</f>
        <v>68152.5</v>
      </c>
    </row>
    <row r="32" spans="1:10" s="12" customFormat="1" ht="44.45" customHeight="1">
      <c r="A32" s="224" t="s">
        <v>199</v>
      </c>
      <c r="B32" s="224" t="s">
        <v>201</v>
      </c>
      <c r="C32" s="225"/>
      <c r="D32" s="173" t="s">
        <v>200</v>
      </c>
      <c r="E32" s="224" t="s">
        <v>7</v>
      </c>
      <c r="F32" s="18">
        <v>92.94</v>
      </c>
      <c r="G32" s="18">
        <f t="shared" ref="G32" si="3">ROUND(F32+$G$5*F32,2)</f>
        <v>114.96</v>
      </c>
      <c r="H32" s="221">
        <v>1354</v>
      </c>
      <c r="I32" s="18">
        <f t="shared" si="2"/>
        <v>155655.84</v>
      </c>
    </row>
    <row r="33" spans="1:11" s="12" customFormat="1" ht="22.5" customHeight="1">
      <c r="A33" s="248"/>
      <c r="B33" s="248"/>
      <c r="C33" s="248"/>
      <c r="D33" s="248"/>
      <c r="E33" s="248"/>
      <c r="F33" s="248"/>
      <c r="G33" s="248"/>
      <c r="H33" s="226" t="s">
        <v>33</v>
      </c>
      <c r="I33" s="227">
        <f>ROUND(SUM(I31:I32),2)</f>
        <v>223808.34</v>
      </c>
    </row>
    <row r="34" spans="1:11" s="12" customFormat="1" ht="15.75" customHeight="1">
      <c r="A34" s="34"/>
      <c r="B34" s="34"/>
      <c r="D34" s="35"/>
      <c r="E34" s="36"/>
      <c r="F34" s="34"/>
      <c r="G34" s="242" t="s">
        <v>37</v>
      </c>
      <c r="H34" s="242"/>
      <c r="I34" s="37">
        <f>SUM(I29,I15,I33)</f>
        <v>590681.29</v>
      </c>
      <c r="K34" s="12">
        <f>417-4.72-10.37-7.48-12.83-5.84</f>
        <v>375.76</v>
      </c>
    </row>
    <row r="35" spans="1:11" ht="12.75" customHeight="1">
      <c r="A35" s="38"/>
      <c r="B35" s="38"/>
      <c r="C35" s="38"/>
      <c r="D35" s="38"/>
      <c r="E35" s="38"/>
      <c r="F35" s="38"/>
      <c r="G35" s="38"/>
      <c r="H35" s="38"/>
      <c r="I35" s="38"/>
    </row>
    <row r="36" spans="1:11" ht="12.75" customHeight="1">
      <c r="A36" s="38"/>
      <c r="B36" s="38"/>
      <c r="D36" s="39" t="s">
        <v>209</v>
      </c>
      <c r="E36" s="39"/>
      <c r="F36" s="39"/>
      <c r="G36" s="39"/>
      <c r="H36" s="39"/>
      <c r="I36" s="39"/>
    </row>
    <row r="37" spans="1:11" ht="53.25" customHeight="1">
      <c r="A37" s="38"/>
      <c r="B37" s="38"/>
      <c r="D37" s="229" t="s">
        <v>210</v>
      </c>
      <c r="E37" s="217"/>
      <c r="F37" s="217"/>
      <c r="G37" s="233" t="s">
        <v>192</v>
      </c>
      <c r="H37" s="233"/>
      <c r="I37" s="233"/>
    </row>
    <row r="38" spans="1:11" ht="12.75" customHeight="1">
      <c r="A38" s="38"/>
      <c r="B38" s="38"/>
      <c r="D38" s="216"/>
      <c r="H38" s="40"/>
      <c r="I38" s="41"/>
    </row>
    <row r="39" spans="1:11" ht="12.75" customHeight="1">
      <c r="D39" s="216"/>
      <c r="H39" s="40"/>
      <c r="I39" s="42"/>
    </row>
    <row r="40" spans="1:11" ht="12.75" customHeight="1">
      <c r="D40" s="216"/>
      <c r="H40" s="40"/>
      <c r="I40" s="41"/>
    </row>
    <row r="41" spans="1:11" ht="12.75" customHeight="1">
      <c r="H41" s="40"/>
      <c r="I41" s="41"/>
    </row>
    <row r="42" spans="1:11" ht="12.75" customHeight="1">
      <c r="H42" s="40"/>
      <c r="I42" s="41"/>
    </row>
    <row r="43" spans="1:11" ht="12.75" customHeight="1">
      <c r="H43" s="40"/>
      <c r="I43" s="41"/>
    </row>
    <row r="44" spans="1:11" ht="12.75" customHeight="1">
      <c r="H44" s="40"/>
      <c r="I44" s="41"/>
    </row>
    <row r="45" spans="1:11" ht="15" customHeight="1">
      <c r="H45" s="40"/>
      <c r="I45" s="41"/>
    </row>
    <row r="46" spans="1:11" ht="12.75" customHeight="1">
      <c r="H46" s="40"/>
      <c r="I46" s="41"/>
    </row>
    <row r="47" spans="1:11" ht="12.75" customHeight="1">
      <c r="H47" s="40"/>
      <c r="I47" s="41"/>
    </row>
    <row r="48" spans="1:11" ht="12.75" customHeight="1">
      <c r="H48" s="40"/>
      <c r="I48" s="41"/>
    </row>
    <row r="49" spans="8:9" ht="12.75" customHeight="1">
      <c r="H49" s="40"/>
      <c r="I49" s="41"/>
    </row>
    <row r="50" spans="8:9" ht="12.75" customHeight="1">
      <c r="H50" s="40"/>
      <c r="I50" s="41"/>
    </row>
    <row r="51" spans="8:9" ht="12.75" customHeight="1">
      <c r="H51" s="40"/>
      <c r="I51" s="41"/>
    </row>
    <row r="52" spans="8:9" ht="12.75" customHeight="1">
      <c r="H52" s="40"/>
      <c r="I52" s="41"/>
    </row>
    <row r="53" spans="8:9" ht="12.75" customHeight="1">
      <c r="H53" s="40"/>
      <c r="I53" s="41"/>
    </row>
    <row r="54" spans="8:9" ht="12.75" customHeight="1">
      <c r="H54" s="40"/>
      <c r="I54" s="41"/>
    </row>
    <row r="55" spans="8:9" ht="12.75" customHeight="1">
      <c r="H55" s="40"/>
      <c r="I55" s="41"/>
    </row>
    <row r="56" spans="8:9" ht="12.75" customHeight="1">
      <c r="H56" s="40"/>
      <c r="I56" s="41"/>
    </row>
    <row r="57" spans="8:9" ht="12.75" customHeight="1">
      <c r="H57" s="40"/>
      <c r="I57" s="41"/>
    </row>
    <row r="58" spans="8:9" ht="12.75" customHeight="1">
      <c r="H58" s="40"/>
      <c r="I58" s="41"/>
    </row>
    <row r="59" spans="8:9" ht="12.75" customHeight="1">
      <c r="H59" s="40"/>
      <c r="I59" s="41"/>
    </row>
    <row r="60" spans="8:9" ht="12.75" customHeight="1">
      <c r="H60" s="40"/>
      <c r="I60" s="41"/>
    </row>
    <row r="61" spans="8:9" ht="12.75" customHeight="1">
      <c r="H61" s="40"/>
      <c r="I61" s="41"/>
    </row>
    <row r="62" spans="8:9" ht="12.75" customHeight="1">
      <c r="H62" s="40"/>
      <c r="I62" s="41"/>
    </row>
    <row r="63" spans="8:9" ht="12.75" customHeight="1">
      <c r="H63" s="40"/>
      <c r="I63" s="41"/>
    </row>
    <row r="64" spans="8:9" ht="12.75" customHeight="1">
      <c r="H64" s="40"/>
      <c r="I64" s="41"/>
    </row>
    <row r="65" spans="8:9" ht="12.75" customHeight="1">
      <c r="H65" s="40"/>
      <c r="I65" s="41"/>
    </row>
    <row r="66" spans="8:9" ht="12.75" customHeight="1">
      <c r="H66" s="40"/>
      <c r="I66" s="41"/>
    </row>
    <row r="67" spans="8:9" ht="12.75" customHeight="1">
      <c r="H67" s="40"/>
      <c r="I67" s="41"/>
    </row>
    <row r="68" spans="8:9" ht="12.75" customHeight="1">
      <c r="H68" s="40"/>
      <c r="I68" s="41"/>
    </row>
    <row r="69" spans="8:9" ht="12.75" customHeight="1">
      <c r="H69" s="40"/>
      <c r="I69" s="41"/>
    </row>
    <row r="70" spans="8:9" ht="12.75" customHeight="1">
      <c r="H70" s="40"/>
      <c r="I70" s="41"/>
    </row>
    <row r="71" spans="8:9" ht="12.75" customHeight="1">
      <c r="H71" s="40"/>
      <c r="I71" s="41"/>
    </row>
    <row r="72" spans="8:9" ht="12.75" customHeight="1">
      <c r="H72" s="40"/>
      <c r="I72" s="41"/>
    </row>
    <row r="73" spans="8:9" ht="12.75" customHeight="1">
      <c r="H73" s="40"/>
      <c r="I73" s="41"/>
    </row>
    <row r="74" spans="8:9" ht="12.75" customHeight="1">
      <c r="H74" s="40"/>
      <c r="I74" s="41"/>
    </row>
    <row r="75" spans="8:9" ht="12.75" customHeight="1">
      <c r="H75" s="40"/>
      <c r="I75" s="41"/>
    </row>
    <row r="76" spans="8:9" ht="12.75" customHeight="1">
      <c r="H76" s="40"/>
      <c r="I76" s="41"/>
    </row>
    <row r="77" spans="8:9" ht="12.75" customHeight="1">
      <c r="H77" s="40"/>
      <c r="I77" s="41"/>
    </row>
    <row r="78" spans="8:9" ht="12.75" customHeight="1">
      <c r="H78" s="40"/>
      <c r="I78" s="41"/>
    </row>
    <row r="79" spans="8:9" ht="12.75" customHeight="1">
      <c r="H79" s="40"/>
      <c r="I79" s="41"/>
    </row>
    <row r="80" spans="8:9" ht="12.75" customHeight="1">
      <c r="H80" s="40"/>
      <c r="I80" s="41"/>
    </row>
    <row r="81" spans="8:9" ht="12.75" customHeight="1">
      <c r="H81" s="40"/>
      <c r="I81" s="41"/>
    </row>
    <row r="82" spans="8:9" ht="12.75" customHeight="1">
      <c r="H82" s="40"/>
      <c r="I82" s="41"/>
    </row>
    <row r="83" spans="8:9" ht="12.75" customHeight="1">
      <c r="H83" s="40"/>
      <c r="I83" s="41"/>
    </row>
    <row r="84" spans="8:9" ht="12.75" customHeight="1">
      <c r="H84" s="40"/>
      <c r="I84" s="41"/>
    </row>
    <row r="85" spans="8:9" ht="12.75" customHeight="1">
      <c r="H85" s="40"/>
      <c r="I85" s="41"/>
    </row>
    <row r="86" spans="8:9" ht="12.75" customHeight="1">
      <c r="H86" s="40"/>
      <c r="I86" s="41"/>
    </row>
    <row r="87" spans="8:9" ht="12.75" customHeight="1">
      <c r="H87" s="40"/>
      <c r="I87" s="41"/>
    </row>
    <row r="88" spans="8:9" ht="12.75" customHeight="1">
      <c r="H88" s="40"/>
      <c r="I88" s="41"/>
    </row>
    <row r="89" spans="8:9" ht="12.75" customHeight="1">
      <c r="H89" s="40"/>
      <c r="I89" s="41"/>
    </row>
    <row r="90" spans="8:9" ht="12.75" customHeight="1">
      <c r="H90" s="40"/>
      <c r="I90" s="41"/>
    </row>
    <row r="91" spans="8:9" ht="12.75" customHeight="1">
      <c r="H91" s="40"/>
      <c r="I91" s="41"/>
    </row>
    <row r="92" spans="8:9" ht="12.75" customHeight="1">
      <c r="H92" s="40"/>
      <c r="I92" s="41"/>
    </row>
    <row r="93" spans="8:9" ht="12.75" customHeight="1">
      <c r="H93" s="40"/>
      <c r="I93" s="41"/>
    </row>
    <row r="94" spans="8:9" ht="12.75" customHeight="1">
      <c r="H94" s="40"/>
      <c r="I94" s="41"/>
    </row>
    <row r="95" spans="8:9" ht="12.75" customHeight="1">
      <c r="H95" s="40"/>
      <c r="I95" s="41"/>
    </row>
    <row r="96" spans="8:9" ht="12.75" customHeight="1">
      <c r="H96" s="40"/>
      <c r="I96" s="41"/>
    </row>
    <row r="97" spans="8:9" ht="12.75" customHeight="1">
      <c r="H97" s="40"/>
      <c r="I97" s="41"/>
    </row>
    <row r="98" spans="8:9" ht="12.75" customHeight="1">
      <c r="H98" s="40"/>
      <c r="I98" s="41"/>
    </row>
    <row r="99" spans="8:9" ht="12.75" customHeight="1">
      <c r="H99" s="40"/>
      <c r="I99" s="41"/>
    </row>
    <row r="100" spans="8:9" ht="12.75" customHeight="1">
      <c r="H100" s="40"/>
      <c r="I100" s="41"/>
    </row>
    <row r="101" spans="8:9" ht="12.75" customHeight="1">
      <c r="H101" s="40"/>
      <c r="I101" s="41"/>
    </row>
    <row r="102" spans="8:9" ht="12.75" customHeight="1">
      <c r="H102" s="40"/>
      <c r="I102" s="41"/>
    </row>
    <row r="103" spans="8:9" ht="12.75" customHeight="1">
      <c r="H103" s="40"/>
      <c r="I103" s="41"/>
    </row>
    <row r="104" spans="8:9" ht="12.75" customHeight="1">
      <c r="H104" s="40"/>
      <c r="I104" s="41"/>
    </row>
    <row r="105" spans="8:9" ht="12.75" customHeight="1">
      <c r="H105" s="40"/>
      <c r="I105" s="41"/>
    </row>
    <row r="106" spans="8:9" ht="12.75" customHeight="1">
      <c r="H106" s="40"/>
      <c r="I106" s="41"/>
    </row>
    <row r="107" spans="8:9" ht="12.75" customHeight="1">
      <c r="H107" s="40"/>
      <c r="I107" s="41"/>
    </row>
    <row r="108" spans="8:9" ht="12.75" customHeight="1">
      <c r="H108" s="40"/>
      <c r="I108" s="41"/>
    </row>
    <row r="109" spans="8:9" ht="12.75" customHeight="1">
      <c r="H109" s="40"/>
      <c r="I109" s="41"/>
    </row>
    <row r="110" spans="8:9" ht="12.75" customHeight="1">
      <c r="H110" s="40"/>
      <c r="I110" s="41"/>
    </row>
    <row r="111" spans="8:9" ht="12.75" customHeight="1">
      <c r="H111" s="40"/>
      <c r="I111" s="41"/>
    </row>
    <row r="112" spans="8:9" ht="12.75" customHeight="1">
      <c r="H112" s="40"/>
      <c r="I112" s="41"/>
    </row>
    <row r="113" spans="8:9" ht="12.75" customHeight="1">
      <c r="H113" s="40"/>
      <c r="I113" s="41"/>
    </row>
    <row r="114" spans="8:9" ht="12.75" customHeight="1">
      <c r="H114" s="40"/>
      <c r="I114" s="41"/>
    </row>
    <row r="115" spans="8:9" ht="12.75" customHeight="1">
      <c r="H115" s="40"/>
      <c r="I115" s="41"/>
    </row>
    <row r="116" spans="8:9" ht="12.75" customHeight="1">
      <c r="H116" s="40"/>
      <c r="I116" s="41"/>
    </row>
    <row r="117" spans="8:9" ht="12.75" customHeight="1">
      <c r="H117" s="40"/>
      <c r="I117" s="41"/>
    </row>
    <row r="118" spans="8:9" ht="12.75" customHeight="1">
      <c r="H118" s="40"/>
      <c r="I118" s="41"/>
    </row>
    <row r="119" spans="8:9" ht="12.75" customHeight="1">
      <c r="H119" s="40"/>
      <c r="I119" s="41"/>
    </row>
    <row r="120" spans="8:9" ht="12.75" customHeight="1">
      <c r="H120" s="40"/>
      <c r="I120" s="41"/>
    </row>
    <row r="121" spans="8:9" ht="12.75" customHeight="1">
      <c r="H121" s="40"/>
      <c r="I121" s="41"/>
    </row>
    <row r="122" spans="8:9" ht="12.75" customHeight="1">
      <c r="H122" s="40"/>
      <c r="I122" s="41"/>
    </row>
    <row r="123" spans="8:9" ht="12.75" customHeight="1">
      <c r="H123" s="40"/>
      <c r="I123" s="41"/>
    </row>
    <row r="124" spans="8:9" ht="12.75" customHeight="1">
      <c r="H124" s="40"/>
      <c r="I124" s="41"/>
    </row>
    <row r="125" spans="8:9" ht="12.75" customHeight="1">
      <c r="H125" s="40"/>
      <c r="I125" s="41"/>
    </row>
    <row r="126" spans="8:9" ht="12.75" customHeight="1">
      <c r="H126" s="40"/>
      <c r="I126" s="41"/>
    </row>
    <row r="127" spans="8:9" ht="12.75" customHeight="1">
      <c r="H127" s="40"/>
      <c r="I127" s="41"/>
    </row>
    <row r="128" spans="8:9" ht="12.75" customHeight="1">
      <c r="H128" s="40"/>
      <c r="I128" s="41"/>
    </row>
    <row r="129" spans="8:9" ht="12.75" customHeight="1">
      <c r="H129" s="40"/>
      <c r="I129" s="41"/>
    </row>
    <row r="130" spans="8:9" ht="12.75" customHeight="1">
      <c r="H130" s="40"/>
      <c r="I130" s="41"/>
    </row>
    <row r="131" spans="8:9" ht="12.75" customHeight="1">
      <c r="H131" s="40"/>
      <c r="I131" s="41"/>
    </row>
    <row r="132" spans="8:9" ht="12.75" customHeight="1">
      <c r="H132" s="40"/>
      <c r="I132" s="41"/>
    </row>
    <row r="133" spans="8:9" ht="12.75" customHeight="1">
      <c r="H133" s="40"/>
      <c r="I133" s="41"/>
    </row>
    <row r="134" spans="8:9" ht="12.75" customHeight="1">
      <c r="H134" s="40"/>
      <c r="I134" s="41"/>
    </row>
    <row r="135" spans="8:9" ht="12.75" customHeight="1">
      <c r="H135" s="40"/>
      <c r="I135" s="41"/>
    </row>
    <row r="136" spans="8:9" ht="12.75" customHeight="1">
      <c r="H136" s="40"/>
      <c r="I136" s="41"/>
    </row>
    <row r="137" spans="8:9" ht="12.75" customHeight="1">
      <c r="H137" s="40"/>
      <c r="I137" s="41"/>
    </row>
    <row r="138" spans="8:9" ht="12.75" customHeight="1">
      <c r="H138" s="40"/>
      <c r="I138" s="41"/>
    </row>
    <row r="139" spans="8:9" ht="12.75" customHeight="1">
      <c r="H139" s="40"/>
      <c r="I139" s="41"/>
    </row>
    <row r="140" spans="8:9" ht="12.75" customHeight="1">
      <c r="H140" s="40"/>
      <c r="I140" s="41"/>
    </row>
    <row r="141" spans="8:9" ht="12.75" customHeight="1">
      <c r="H141" s="40"/>
      <c r="I141" s="41"/>
    </row>
    <row r="142" spans="8:9" ht="12.75" customHeight="1">
      <c r="H142" s="40"/>
      <c r="I142" s="41"/>
    </row>
    <row r="143" spans="8:9" ht="12.75" customHeight="1">
      <c r="H143" s="40"/>
      <c r="I143" s="41"/>
    </row>
    <row r="144" spans="8:9" ht="12.75" customHeight="1">
      <c r="H144" s="40"/>
      <c r="I144" s="41"/>
    </row>
    <row r="145" spans="8:9" ht="12.75" customHeight="1">
      <c r="H145" s="40"/>
      <c r="I145" s="41"/>
    </row>
    <row r="146" spans="8:9" ht="12.75" customHeight="1">
      <c r="H146" s="40"/>
      <c r="I146" s="41"/>
    </row>
    <row r="147" spans="8:9" ht="12.75" customHeight="1">
      <c r="H147" s="40"/>
      <c r="I147" s="41"/>
    </row>
    <row r="148" spans="8:9" ht="12.75" customHeight="1">
      <c r="H148" s="40"/>
      <c r="I148" s="41"/>
    </row>
    <row r="149" spans="8:9" ht="12.75" customHeight="1">
      <c r="H149" s="40"/>
      <c r="I149" s="41"/>
    </row>
    <row r="150" spans="8:9" ht="12.75" customHeight="1">
      <c r="H150" s="40"/>
      <c r="I150" s="41"/>
    </row>
    <row r="151" spans="8:9" ht="12.75" customHeight="1">
      <c r="H151" s="40"/>
      <c r="I151" s="41"/>
    </row>
    <row r="152" spans="8:9" ht="12.75" customHeight="1">
      <c r="H152" s="40"/>
      <c r="I152" s="41"/>
    </row>
    <row r="153" spans="8:9" ht="12.75" customHeight="1">
      <c r="H153" s="40"/>
      <c r="I153" s="41"/>
    </row>
    <row r="154" spans="8:9" ht="12.75" customHeight="1">
      <c r="H154" s="40"/>
      <c r="I154" s="41"/>
    </row>
    <row r="155" spans="8:9" ht="12.75" customHeight="1">
      <c r="H155" s="40"/>
      <c r="I155" s="41"/>
    </row>
    <row r="156" spans="8:9" ht="12.75" customHeight="1">
      <c r="H156" s="40"/>
      <c r="I156" s="41"/>
    </row>
    <row r="157" spans="8:9" ht="12.75" customHeight="1">
      <c r="H157" s="40"/>
      <c r="I157" s="41"/>
    </row>
    <row r="158" spans="8:9" ht="12.75" customHeight="1">
      <c r="H158" s="40"/>
      <c r="I158" s="41"/>
    </row>
    <row r="159" spans="8:9" ht="12.75" customHeight="1">
      <c r="H159" s="40"/>
      <c r="I159" s="41"/>
    </row>
    <row r="160" spans="8:9" ht="12.75" customHeight="1">
      <c r="H160" s="40"/>
      <c r="I160" s="41"/>
    </row>
    <row r="161" spans="8:9" ht="12.75" customHeight="1">
      <c r="H161" s="40"/>
      <c r="I161" s="41"/>
    </row>
    <row r="162" spans="8:9" ht="12.75" customHeight="1">
      <c r="H162" s="40"/>
      <c r="I162" s="41"/>
    </row>
    <row r="163" spans="8:9" ht="12.75" customHeight="1">
      <c r="H163" s="40"/>
      <c r="I163" s="41"/>
    </row>
    <row r="164" spans="8:9" ht="12.75" customHeight="1">
      <c r="H164" s="40"/>
      <c r="I164" s="41"/>
    </row>
    <row r="165" spans="8:9" ht="12.75" customHeight="1">
      <c r="H165" s="40"/>
      <c r="I165" s="41"/>
    </row>
    <row r="166" spans="8:9" ht="12.75" customHeight="1">
      <c r="H166" s="40"/>
      <c r="I166" s="41"/>
    </row>
    <row r="167" spans="8:9" ht="12.75" customHeight="1">
      <c r="H167" s="40"/>
      <c r="I167" s="41"/>
    </row>
    <row r="168" spans="8:9" ht="12.75" customHeight="1">
      <c r="H168" s="40"/>
      <c r="I168" s="41"/>
    </row>
    <row r="169" spans="8:9" ht="12.75" customHeight="1">
      <c r="H169" s="40"/>
      <c r="I169" s="41"/>
    </row>
    <row r="170" spans="8:9" ht="12.75" customHeight="1">
      <c r="H170" s="40"/>
      <c r="I170" s="41"/>
    </row>
    <row r="171" spans="8:9" ht="12.75" customHeight="1">
      <c r="H171" s="40"/>
      <c r="I171" s="41"/>
    </row>
    <row r="172" spans="8:9" ht="12.75" customHeight="1">
      <c r="H172" s="40"/>
      <c r="I172" s="41"/>
    </row>
    <row r="173" spans="8:9" ht="12.75" customHeight="1">
      <c r="H173" s="40"/>
      <c r="I173" s="41"/>
    </row>
    <row r="174" spans="8:9" ht="12.75" customHeight="1">
      <c r="H174" s="40"/>
      <c r="I174" s="41"/>
    </row>
    <row r="175" spans="8:9" ht="12.75" customHeight="1">
      <c r="H175" s="40"/>
      <c r="I175" s="41"/>
    </row>
    <row r="176" spans="8:9" ht="12.75" customHeight="1">
      <c r="H176" s="40"/>
      <c r="I176" s="41"/>
    </row>
    <row r="177" spans="8:9" ht="12.75" customHeight="1">
      <c r="H177" s="40"/>
      <c r="I177" s="41"/>
    </row>
    <row r="178" spans="8:9" ht="12.75" customHeight="1">
      <c r="H178" s="40"/>
      <c r="I178" s="41"/>
    </row>
    <row r="179" spans="8:9" ht="12.75" customHeight="1">
      <c r="H179" s="40"/>
      <c r="I179" s="41"/>
    </row>
    <row r="180" spans="8:9" ht="12.75" customHeight="1">
      <c r="H180" s="40"/>
      <c r="I180" s="41"/>
    </row>
    <row r="181" spans="8:9" ht="12.75" customHeight="1">
      <c r="H181" s="40"/>
      <c r="I181" s="41"/>
    </row>
    <row r="182" spans="8:9" ht="12.75" customHeight="1">
      <c r="H182" s="40"/>
      <c r="I182" s="41"/>
    </row>
    <row r="183" spans="8:9" ht="12.75" customHeight="1">
      <c r="H183" s="40"/>
      <c r="I183" s="41"/>
    </row>
    <row r="184" spans="8:9" ht="12.75" customHeight="1">
      <c r="H184" s="40"/>
      <c r="I184" s="41"/>
    </row>
    <row r="185" spans="8:9" ht="12.75" customHeight="1">
      <c r="H185" s="40"/>
      <c r="I185" s="41"/>
    </row>
    <row r="186" spans="8:9" ht="12.75" customHeight="1">
      <c r="H186" s="40"/>
      <c r="I186" s="41"/>
    </row>
    <row r="187" spans="8:9" ht="12.75" customHeight="1">
      <c r="H187" s="40"/>
      <c r="I187" s="41"/>
    </row>
    <row r="188" spans="8:9" ht="12.75" customHeight="1">
      <c r="H188" s="40"/>
      <c r="I188" s="41"/>
    </row>
    <row r="189" spans="8:9" ht="12.75" customHeight="1">
      <c r="H189" s="40"/>
      <c r="I189" s="41"/>
    </row>
    <row r="190" spans="8:9" ht="12.75" customHeight="1">
      <c r="H190" s="40"/>
      <c r="I190" s="41"/>
    </row>
    <row r="191" spans="8:9" ht="12.75" customHeight="1">
      <c r="H191" s="40"/>
      <c r="I191" s="41"/>
    </row>
    <row r="192" spans="8:9" ht="12.75" customHeight="1">
      <c r="H192" s="40"/>
      <c r="I192" s="41"/>
    </row>
    <row r="193" spans="8:9" ht="12.75" customHeight="1">
      <c r="H193" s="40"/>
      <c r="I193" s="41"/>
    </row>
    <row r="194" spans="8:9" ht="12.75" customHeight="1">
      <c r="H194" s="40"/>
      <c r="I194" s="41"/>
    </row>
    <row r="195" spans="8:9" ht="12.75" customHeight="1">
      <c r="H195" s="40"/>
      <c r="I195" s="41"/>
    </row>
    <row r="196" spans="8:9" ht="12.75" customHeight="1">
      <c r="H196" s="40"/>
      <c r="I196" s="41"/>
    </row>
    <row r="197" spans="8:9" ht="12.75" customHeight="1">
      <c r="H197" s="40"/>
      <c r="I197" s="41"/>
    </row>
    <row r="198" spans="8:9" ht="12.75" customHeight="1">
      <c r="H198" s="40"/>
      <c r="I198" s="41"/>
    </row>
    <row r="199" spans="8:9" ht="12.75" customHeight="1">
      <c r="H199" s="40"/>
      <c r="I199" s="41"/>
    </row>
    <row r="200" spans="8:9" ht="12.75" customHeight="1">
      <c r="H200" s="40"/>
      <c r="I200" s="41"/>
    </row>
    <row r="201" spans="8:9" ht="12.75" customHeight="1">
      <c r="H201" s="40"/>
      <c r="I201" s="41"/>
    </row>
    <row r="202" spans="8:9" ht="12.75" customHeight="1">
      <c r="H202" s="40"/>
      <c r="I202" s="41"/>
    </row>
    <row r="203" spans="8:9" ht="12.75" customHeight="1">
      <c r="H203" s="40"/>
      <c r="I203" s="41"/>
    </row>
    <row r="204" spans="8:9" ht="12.75" customHeight="1">
      <c r="H204" s="40"/>
      <c r="I204" s="41"/>
    </row>
    <row r="205" spans="8:9" ht="12.75" customHeight="1">
      <c r="H205" s="40"/>
      <c r="I205" s="41"/>
    </row>
    <row r="206" spans="8:9" ht="12.75" customHeight="1">
      <c r="H206" s="40"/>
      <c r="I206" s="41"/>
    </row>
    <row r="207" spans="8:9" ht="12.75" customHeight="1">
      <c r="H207" s="40"/>
      <c r="I207" s="41"/>
    </row>
    <row r="208" spans="8:9" ht="12.75" customHeight="1">
      <c r="H208" s="40"/>
      <c r="I208" s="41"/>
    </row>
    <row r="209" spans="8:9" ht="12.75" customHeight="1">
      <c r="H209" s="40"/>
      <c r="I209" s="41"/>
    </row>
    <row r="210" spans="8:9" ht="12.75" customHeight="1">
      <c r="H210" s="40"/>
      <c r="I210" s="41"/>
    </row>
    <row r="211" spans="8:9" ht="12.75" customHeight="1">
      <c r="H211" s="40"/>
      <c r="I211" s="41"/>
    </row>
    <row r="212" spans="8:9" ht="12.75" customHeight="1">
      <c r="H212" s="40"/>
      <c r="I212" s="41"/>
    </row>
    <row r="213" spans="8:9" ht="12.75" customHeight="1">
      <c r="H213" s="40"/>
      <c r="I213" s="41"/>
    </row>
    <row r="214" spans="8:9" ht="12.75" customHeight="1">
      <c r="H214" s="40"/>
      <c r="I214" s="41"/>
    </row>
    <row r="215" spans="8:9" ht="12.75" customHeight="1">
      <c r="H215" s="40"/>
      <c r="I215" s="41"/>
    </row>
    <row r="216" spans="8:9" ht="12.75" customHeight="1">
      <c r="H216" s="40"/>
      <c r="I216" s="41"/>
    </row>
    <row r="217" spans="8:9" ht="12.75" customHeight="1">
      <c r="H217" s="40"/>
      <c r="I217" s="41"/>
    </row>
    <row r="218" spans="8:9" ht="12.75" customHeight="1">
      <c r="H218" s="40"/>
      <c r="I218" s="41"/>
    </row>
    <row r="219" spans="8:9" ht="12.75" customHeight="1">
      <c r="H219" s="40"/>
      <c r="I219" s="41"/>
    </row>
    <row r="220" spans="8:9" ht="12.75" customHeight="1">
      <c r="H220" s="40"/>
      <c r="I220" s="41"/>
    </row>
    <row r="221" spans="8:9" ht="12.75" customHeight="1">
      <c r="H221" s="40"/>
      <c r="I221" s="41"/>
    </row>
    <row r="222" spans="8:9" ht="12.75" customHeight="1">
      <c r="H222" s="40"/>
      <c r="I222" s="41"/>
    </row>
    <row r="223" spans="8:9" ht="12.75" customHeight="1">
      <c r="H223" s="40"/>
      <c r="I223" s="41"/>
    </row>
    <row r="224" spans="8:9" ht="12.75" customHeight="1">
      <c r="H224" s="40"/>
      <c r="I224" s="41"/>
    </row>
    <row r="225" spans="8:9" ht="12.75" customHeight="1">
      <c r="H225" s="40"/>
      <c r="I225" s="41"/>
    </row>
    <row r="226" spans="8:9" ht="12.75" customHeight="1">
      <c r="H226" s="40"/>
      <c r="I226" s="41"/>
    </row>
    <row r="227" spans="8:9" ht="12.75" customHeight="1">
      <c r="H227" s="40"/>
      <c r="I227" s="41"/>
    </row>
    <row r="228" spans="8:9" ht="12.75" customHeight="1">
      <c r="H228" s="40"/>
      <c r="I228" s="41"/>
    </row>
    <row r="229" spans="8:9" ht="12.75" customHeight="1">
      <c r="H229" s="40"/>
      <c r="I229" s="41"/>
    </row>
    <row r="230" spans="8:9" ht="12.75" customHeight="1">
      <c r="H230" s="40"/>
      <c r="I230" s="41"/>
    </row>
    <row r="231" spans="8:9" ht="12.75" customHeight="1">
      <c r="H231" s="40"/>
      <c r="I231" s="41"/>
    </row>
    <row r="232" spans="8:9" ht="12.75" customHeight="1">
      <c r="H232" s="40"/>
      <c r="I232" s="41"/>
    </row>
    <row r="233" spans="8:9" ht="12.75" customHeight="1">
      <c r="H233" s="40"/>
      <c r="I233" s="41"/>
    </row>
    <row r="234" spans="8:9" ht="12.75" customHeight="1">
      <c r="H234" s="40"/>
      <c r="I234" s="41"/>
    </row>
    <row r="235" spans="8:9" ht="12.75" customHeight="1">
      <c r="H235" s="40"/>
      <c r="I235" s="41"/>
    </row>
    <row r="236" spans="8:9" ht="12.75" customHeight="1">
      <c r="H236" s="40"/>
      <c r="I236" s="41"/>
    </row>
    <row r="237" spans="8:9" ht="12.75" customHeight="1">
      <c r="H237" s="40"/>
      <c r="I237" s="41"/>
    </row>
    <row r="238" spans="8:9" ht="12.75" customHeight="1">
      <c r="H238" s="40"/>
      <c r="I238" s="41"/>
    </row>
    <row r="239" spans="8:9" ht="12.75" customHeight="1">
      <c r="H239" s="40"/>
      <c r="I239" s="41"/>
    </row>
    <row r="240" spans="8:9" ht="12.75" customHeight="1">
      <c r="H240" s="40"/>
      <c r="I240" s="41"/>
    </row>
    <row r="241" spans="8:9" ht="12.75" customHeight="1">
      <c r="H241" s="40"/>
      <c r="I241" s="41"/>
    </row>
    <row r="242" spans="8:9" ht="12.75" customHeight="1">
      <c r="H242" s="40"/>
      <c r="I242" s="41"/>
    </row>
    <row r="243" spans="8:9" ht="12.75" customHeight="1">
      <c r="H243" s="40"/>
      <c r="I243" s="41"/>
    </row>
    <row r="244" spans="8:9" ht="12.75" customHeight="1">
      <c r="H244" s="40"/>
      <c r="I244" s="41"/>
    </row>
    <row r="245" spans="8:9" ht="12.75" customHeight="1">
      <c r="H245" s="40"/>
      <c r="I245" s="41"/>
    </row>
    <row r="246" spans="8:9" ht="12.75" customHeight="1">
      <c r="H246" s="40"/>
      <c r="I246" s="41"/>
    </row>
    <row r="247" spans="8:9" ht="12.75" customHeight="1">
      <c r="H247" s="40"/>
      <c r="I247" s="41"/>
    </row>
    <row r="248" spans="8:9" ht="12.75" customHeight="1">
      <c r="H248" s="40"/>
      <c r="I248" s="41"/>
    </row>
    <row r="249" spans="8:9" ht="12.75" customHeight="1">
      <c r="H249" s="40"/>
      <c r="I249" s="41"/>
    </row>
    <row r="250" spans="8:9" ht="12.75" customHeight="1">
      <c r="H250" s="40"/>
      <c r="I250" s="41"/>
    </row>
    <row r="251" spans="8:9" ht="12.75" customHeight="1">
      <c r="H251" s="40"/>
      <c r="I251" s="41"/>
    </row>
    <row r="252" spans="8:9" ht="12.75" customHeight="1">
      <c r="H252" s="40"/>
      <c r="I252" s="41"/>
    </row>
    <row r="253" spans="8:9" ht="12.75" customHeight="1">
      <c r="H253" s="40"/>
      <c r="I253" s="41"/>
    </row>
    <row r="254" spans="8:9" ht="12.75" customHeight="1">
      <c r="H254" s="40"/>
      <c r="I254" s="41"/>
    </row>
    <row r="255" spans="8:9" ht="12.75" customHeight="1">
      <c r="H255" s="40"/>
      <c r="I255" s="41"/>
    </row>
    <row r="256" spans="8:9" ht="12.75" customHeight="1">
      <c r="H256" s="40"/>
      <c r="I256" s="41"/>
    </row>
    <row r="257" spans="8:9" ht="12.75" customHeight="1">
      <c r="H257" s="40"/>
      <c r="I257" s="41"/>
    </row>
    <row r="258" spans="8:9" ht="12.75" customHeight="1">
      <c r="H258" s="40"/>
      <c r="I258" s="41"/>
    </row>
    <row r="259" spans="8:9" ht="12.75" customHeight="1">
      <c r="H259" s="40"/>
      <c r="I259" s="41"/>
    </row>
    <row r="260" spans="8:9" ht="12.75" customHeight="1">
      <c r="H260" s="40"/>
      <c r="I260" s="41"/>
    </row>
    <row r="261" spans="8:9" ht="12.75" customHeight="1">
      <c r="H261" s="40"/>
      <c r="I261" s="41"/>
    </row>
    <row r="262" spans="8:9" ht="12.75" customHeight="1">
      <c r="H262" s="40"/>
      <c r="I262" s="41"/>
    </row>
    <row r="263" spans="8:9" ht="12.75" customHeight="1">
      <c r="H263" s="40"/>
      <c r="I263" s="41"/>
    </row>
    <row r="264" spans="8:9" ht="12.75" customHeight="1">
      <c r="H264" s="40"/>
      <c r="I264" s="41"/>
    </row>
    <row r="265" spans="8:9" ht="12.75" customHeight="1">
      <c r="H265" s="40"/>
      <c r="I265" s="41"/>
    </row>
    <row r="266" spans="8:9" ht="12.75" customHeight="1">
      <c r="H266" s="40"/>
      <c r="I266" s="41"/>
    </row>
    <row r="267" spans="8:9" ht="12.75" customHeight="1">
      <c r="H267" s="40"/>
      <c r="I267" s="41"/>
    </row>
    <row r="268" spans="8:9" ht="12.75" customHeight="1">
      <c r="H268" s="40"/>
      <c r="I268" s="41"/>
    </row>
    <row r="269" spans="8:9" ht="12.75" customHeight="1">
      <c r="H269" s="40"/>
      <c r="I269" s="41"/>
    </row>
    <row r="270" spans="8:9" ht="12.75" customHeight="1">
      <c r="H270" s="40"/>
      <c r="I270" s="41"/>
    </row>
    <row r="271" spans="8:9" ht="12.75" customHeight="1">
      <c r="H271" s="40"/>
      <c r="I271" s="41"/>
    </row>
    <row r="272" spans="8:9" ht="12.75" customHeight="1">
      <c r="H272" s="40"/>
      <c r="I272" s="41"/>
    </row>
    <row r="273" spans="8:9" ht="12.75" customHeight="1">
      <c r="H273" s="40"/>
      <c r="I273" s="41"/>
    </row>
    <row r="274" spans="8:9" ht="12.75" customHeight="1">
      <c r="H274" s="40"/>
      <c r="I274" s="41"/>
    </row>
    <row r="275" spans="8:9" ht="12.75" customHeight="1">
      <c r="H275" s="40"/>
      <c r="I275" s="41"/>
    </row>
    <row r="276" spans="8:9" ht="12.75" customHeight="1">
      <c r="H276" s="40"/>
      <c r="I276" s="41"/>
    </row>
    <row r="277" spans="8:9" ht="12.75" customHeight="1">
      <c r="H277" s="40"/>
      <c r="I277" s="41"/>
    </row>
    <row r="278" spans="8:9" ht="12.75" customHeight="1">
      <c r="H278" s="40"/>
      <c r="I278" s="41"/>
    </row>
    <row r="279" spans="8:9" ht="12.75" customHeight="1">
      <c r="H279" s="40"/>
      <c r="I279" s="41"/>
    </row>
    <row r="280" spans="8:9" ht="12.75" customHeight="1">
      <c r="H280" s="40"/>
      <c r="I280" s="41"/>
    </row>
    <row r="281" spans="8:9" ht="12.75" customHeight="1">
      <c r="H281" s="40"/>
      <c r="I281" s="41"/>
    </row>
    <row r="282" spans="8:9" ht="12.75" customHeight="1">
      <c r="H282" s="40"/>
      <c r="I282" s="41"/>
    </row>
    <row r="283" spans="8:9" ht="12.75" customHeight="1">
      <c r="H283" s="40"/>
      <c r="I283" s="41"/>
    </row>
    <row r="284" spans="8:9" ht="12.75" customHeight="1">
      <c r="H284" s="40"/>
      <c r="I284" s="41"/>
    </row>
    <row r="285" spans="8:9" ht="12.75" customHeight="1">
      <c r="H285" s="40"/>
      <c r="I285" s="41"/>
    </row>
    <row r="286" spans="8:9" ht="12.75" customHeight="1">
      <c r="H286" s="40"/>
      <c r="I286" s="41"/>
    </row>
    <row r="287" spans="8:9" ht="12.75" customHeight="1">
      <c r="H287" s="40"/>
      <c r="I287" s="41"/>
    </row>
    <row r="288" spans="8:9" ht="12.75" customHeight="1">
      <c r="H288" s="40"/>
      <c r="I288" s="41"/>
    </row>
    <row r="289" spans="8:9" ht="12.75" customHeight="1">
      <c r="H289" s="40"/>
      <c r="I289" s="41"/>
    </row>
    <row r="290" spans="8:9" ht="12.75" customHeight="1">
      <c r="H290" s="40"/>
      <c r="I290" s="41"/>
    </row>
    <row r="291" spans="8:9" ht="12.75" customHeight="1">
      <c r="H291" s="40"/>
      <c r="I291" s="41"/>
    </row>
    <row r="292" spans="8:9" ht="12.75" customHeight="1">
      <c r="H292" s="40"/>
      <c r="I292" s="41"/>
    </row>
    <row r="293" spans="8:9" ht="12.75" customHeight="1">
      <c r="H293" s="40"/>
      <c r="I293" s="41"/>
    </row>
    <row r="294" spans="8:9" ht="12.75" customHeight="1">
      <c r="H294" s="40"/>
      <c r="I294" s="41"/>
    </row>
    <row r="295" spans="8:9" ht="12.75" customHeight="1">
      <c r="H295" s="40"/>
      <c r="I295" s="41"/>
    </row>
    <row r="296" spans="8:9" ht="12.75" customHeight="1">
      <c r="H296" s="40"/>
      <c r="I296" s="41"/>
    </row>
    <row r="297" spans="8:9" ht="12.75" customHeight="1">
      <c r="H297" s="40"/>
      <c r="I297" s="41"/>
    </row>
    <row r="298" spans="8:9" ht="12.75" customHeight="1">
      <c r="H298" s="40"/>
      <c r="I298" s="41"/>
    </row>
    <row r="299" spans="8:9" ht="12.75" customHeight="1">
      <c r="H299" s="40"/>
      <c r="I299" s="41"/>
    </row>
    <row r="300" spans="8:9" ht="12.75" customHeight="1">
      <c r="H300" s="40"/>
      <c r="I300" s="41"/>
    </row>
    <row r="301" spans="8:9" ht="12.75" customHeight="1">
      <c r="H301" s="40"/>
      <c r="I301" s="41"/>
    </row>
    <row r="302" spans="8:9" ht="12.75" customHeight="1">
      <c r="H302" s="40"/>
      <c r="I302" s="41"/>
    </row>
    <row r="303" spans="8:9" ht="12.75" customHeight="1">
      <c r="H303" s="40"/>
      <c r="I303" s="41"/>
    </row>
    <row r="304" spans="8:9" ht="12.75" customHeight="1">
      <c r="H304" s="40"/>
      <c r="I304" s="41"/>
    </row>
    <row r="305" spans="8:9" ht="12.75" customHeight="1">
      <c r="H305" s="40"/>
      <c r="I305" s="41"/>
    </row>
    <row r="306" spans="8:9" ht="12.75" customHeight="1">
      <c r="H306" s="40"/>
      <c r="I306" s="41"/>
    </row>
    <row r="307" spans="8:9" ht="12.75" customHeight="1">
      <c r="H307" s="40"/>
      <c r="I307" s="41"/>
    </row>
    <row r="308" spans="8:9" ht="12.75" customHeight="1">
      <c r="H308" s="40"/>
      <c r="I308" s="41"/>
    </row>
    <row r="309" spans="8:9" ht="12.75" customHeight="1">
      <c r="H309" s="40"/>
      <c r="I309" s="41"/>
    </row>
    <row r="310" spans="8:9" ht="12.75" customHeight="1">
      <c r="H310" s="40"/>
      <c r="I310" s="41"/>
    </row>
    <row r="311" spans="8:9" ht="12.75" customHeight="1">
      <c r="H311" s="40"/>
      <c r="I311" s="41"/>
    </row>
    <row r="312" spans="8:9" ht="12.75" customHeight="1">
      <c r="H312" s="40"/>
      <c r="I312" s="41"/>
    </row>
    <row r="313" spans="8:9" ht="12.75" customHeight="1">
      <c r="H313" s="40"/>
      <c r="I313" s="41"/>
    </row>
    <row r="314" spans="8:9" ht="12.75" customHeight="1">
      <c r="H314" s="40"/>
      <c r="I314" s="41"/>
    </row>
    <row r="315" spans="8:9" ht="12.75" customHeight="1">
      <c r="H315" s="40"/>
      <c r="I315" s="41"/>
    </row>
    <row r="316" spans="8:9" ht="12.75" customHeight="1">
      <c r="H316" s="40"/>
      <c r="I316" s="41"/>
    </row>
    <row r="317" spans="8:9" ht="12.75" customHeight="1">
      <c r="H317" s="40"/>
      <c r="I317" s="41"/>
    </row>
    <row r="318" spans="8:9" ht="12.75" customHeight="1">
      <c r="H318" s="40"/>
      <c r="I318" s="41"/>
    </row>
    <row r="319" spans="8:9" ht="12.75" customHeight="1">
      <c r="H319" s="40"/>
      <c r="I319" s="41"/>
    </row>
    <row r="320" spans="8:9" ht="12.75" customHeight="1">
      <c r="H320" s="40"/>
      <c r="I320" s="41"/>
    </row>
    <row r="321" spans="8:9" ht="12.75" customHeight="1">
      <c r="H321" s="40"/>
      <c r="I321" s="41"/>
    </row>
    <row r="322" spans="8:9" ht="12.75" customHeight="1">
      <c r="H322" s="40"/>
      <c r="I322" s="41"/>
    </row>
    <row r="323" spans="8:9" ht="12.75" customHeight="1">
      <c r="H323" s="40"/>
      <c r="I323" s="41"/>
    </row>
    <row r="324" spans="8:9" ht="12.75" customHeight="1">
      <c r="H324" s="40"/>
      <c r="I324" s="41"/>
    </row>
    <row r="325" spans="8:9" ht="12.75" customHeight="1">
      <c r="H325" s="40"/>
      <c r="I325" s="41"/>
    </row>
    <row r="326" spans="8:9" ht="12.75" customHeight="1">
      <c r="H326" s="40"/>
      <c r="I326" s="41"/>
    </row>
    <row r="327" spans="8:9" ht="12.75" customHeight="1">
      <c r="H327" s="40"/>
      <c r="I327" s="41"/>
    </row>
    <row r="328" spans="8:9" ht="12.75" customHeight="1">
      <c r="H328" s="40"/>
      <c r="I328" s="41"/>
    </row>
    <row r="329" spans="8:9" ht="12.75" customHeight="1">
      <c r="H329" s="40"/>
      <c r="I329" s="41"/>
    </row>
    <row r="330" spans="8:9" ht="12.75" customHeight="1">
      <c r="H330" s="40"/>
      <c r="I330" s="41"/>
    </row>
    <row r="331" spans="8:9" ht="12.75" customHeight="1">
      <c r="H331" s="40"/>
      <c r="I331" s="41"/>
    </row>
    <row r="332" spans="8:9" ht="12.75" customHeight="1">
      <c r="H332" s="40"/>
      <c r="I332" s="41"/>
    </row>
    <row r="333" spans="8:9" ht="12.75" customHeight="1">
      <c r="H333" s="40"/>
      <c r="I333" s="41"/>
    </row>
    <row r="334" spans="8:9" ht="12.75" customHeight="1">
      <c r="H334" s="40"/>
      <c r="I334" s="41"/>
    </row>
    <row r="335" spans="8:9" ht="12.75" customHeight="1">
      <c r="H335" s="40"/>
      <c r="I335" s="41"/>
    </row>
    <row r="336" spans="8:9" ht="12.75" customHeight="1">
      <c r="H336" s="40"/>
      <c r="I336" s="41"/>
    </row>
    <row r="337" spans="8:9" ht="12.75" customHeight="1">
      <c r="H337" s="40"/>
      <c r="I337" s="41"/>
    </row>
    <row r="338" spans="8:9" ht="12.75" customHeight="1">
      <c r="H338" s="40"/>
      <c r="I338" s="41"/>
    </row>
    <row r="339" spans="8:9" ht="12.75" customHeight="1">
      <c r="H339" s="40"/>
      <c r="I339" s="41"/>
    </row>
    <row r="340" spans="8:9" ht="12.75" customHeight="1">
      <c r="H340" s="40"/>
      <c r="I340" s="41"/>
    </row>
    <row r="341" spans="8:9" ht="12.75" customHeight="1">
      <c r="H341" s="40"/>
      <c r="I341" s="41"/>
    </row>
    <row r="342" spans="8:9" ht="12.75" customHeight="1">
      <c r="H342" s="40"/>
      <c r="I342" s="41"/>
    </row>
    <row r="343" spans="8:9" ht="12.75" customHeight="1">
      <c r="H343" s="40"/>
      <c r="I343" s="41"/>
    </row>
    <row r="344" spans="8:9" ht="12.75" customHeight="1">
      <c r="H344" s="40"/>
      <c r="I344" s="41"/>
    </row>
    <row r="345" spans="8:9" ht="12.75" customHeight="1">
      <c r="H345" s="40"/>
      <c r="I345" s="41"/>
    </row>
    <row r="346" spans="8:9" ht="12.75" customHeight="1">
      <c r="H346" s="40"/>
      <c r="I346" s="41"/>
    </row>
    <row r="347" spans="8:9" ht="12.75" customHeight="1">
      <c r="H347" s="40"/>
      <c r="I347" s="41"/>
    </row>
    <row r="348" spans="8:9" ht="12.75" customHeight="1">
      <c r="H348" s="40"/>
      <c r="I348" s="41"/>
    </row>
    <row r="349" spans="8:9" ht="12.75" customHeight="1">
      <c r="H349" s="40"/>
      <c r="I349" s="41"/>
    </row>
    <row r="350" spans="8:9" ht="12.75" customHeight="1">
      <c r="H350" s="40"/>
      <c r="I350" s="41"/>
    </row>
    <row r="351" spans="8:9" ht="12.75" customHeight="1">
      <c r="H351" s="40"/>
      <c r="I351" s="41"/>
    </row>
    <row r="352" spans="8:9" ht="12.75" customHeight="1">
      <c r="H352" s="40"/>
      <c r="I352" s="41"/>
    </row>
    <row r="353" spans="8:9" ht="12.75" customHeight="1">
      <c r="H353" s="40"/>
      <c r="I353" s="41"/>
    </row>
    <row r="354" spans="8:9" ht="12.75" customHeight="1">
      <c r="H354" s="40"/>
      <c r="I354" s="41"/>
    </row>
    <row r="355" spans="8:9" ht="12.75" customHeight="1">
      <c r="H355" s="40"/>
      <c r="I355" s="41"/>
    </row>
    <row r="356" spans="8:9" ht="12.75" customHeight="1">
      <c r="H356" s="40"/>
      <c r="I356" s="41"/>
    </row>
    <row r="357" spans="8:9" ht="12.75" customHeight="1">
      <c r="H357" s="40"/>
      <c r="I357" s="41"/>
    </row>
    <row r="358" spans="8:9" ht="12.75" customHeight="1">
      <c r="H358" s="40"/>
      <c r="I358" s="41"/>
    </row>
    <row r="359" spans="8:9" ht="12.75" customHeight="1">
      <c r="H359" s="40"/>
      <c r="I359" s="41"/>
    </row>
    <row r="360" spans="8:9" ht="12.75" customHeight="1">
      <c r="H360" s="40"/>
      <c r="I360" s="41"/>
    </row>
    <row r="361" spans="8:9" ht="12.75" customHeight="1">
      <c r="H361" s="40"/>
      <c r="I361" s="41"/>
    </row>
    <row r="362" spans="8:9" ht="12.75" customHeight="1">
      <c r="H362" s="40"/>
      <c r="I362" s="41"/>
    </row>
    <row r="363" spans="8:9" ht="12.75" customHeight="1">
      <c r="H363" s="40"/>
      <c r="I363" s="41"/>
    </row>
    <row r="364" spans="8:9" ht="12.75" customHeight="1">
      <c r="H364" s="40"/>
      <c r="I364" s="41"/>
    </row>
    <row r="365" spans="8:9" ht="12.75" customHeight="1">
      <c r="H365" s="40"/>
      <c r="I365" s="41"/>
    </row>
    <row r="366" spans="8:9" ht="12.75" customHeight="1">
      <c r="H366" s="40"/>
      <c r="I366" s="41"/>
    </row>
    <row r="367" spans="8:9" ht="12.75" customHeight="1">
      <c r="H367" s="40"/>
      <c r="I367" s="41"/>
    </row>
    <row r="368" spans="8:9" ht="12.75" customHeight="1">
      <c r="H368" s="40"/>
      <c r="I368" s="41"/>
    </row>
    <row r="369" spans="8:9" ht="12.75" customHeight="1">
      <c r="H369" s="40"/>
      <c r="I369" s="41"/>
    </row>
    <row r="370" spans="8:9" ht="12.75" customHeight="1">
      <c r="H370" s="40"/>
      <c r="I370" s="41"/>
    </row>
    <row r="371" spans="8:9" ht="12.75" customHeight="1">
      <c r="H371" s="40"/>
      <c r="I371" s="41"/>
    </row>
    <row r="372" spans="8:9" ht="12.75" customHeight="1">
      <c r="H372" s="40"/>
      <c r="I372" s="41"/>
    </row>
    <row r="373" spans="8:9" ht="12.75" customHeight="1">
      <c r="H373" s="40"/>
      <c r="I373" s="41"/>
    </row>
    <row r="374" spans="8:9" ht="12.75" customHeight="1">
      <c r="H374" s="40"/>
      <c r="I374" s="41"/>
    </row>
    <row r="375" spans="8:9" ht="12.75" customHeight="1">
      <c r="H375" s="40"/>
      <c r="I375" s="41"/>
    </row>
    <row r="376" spans="8:9" ht="12.75" customHeight="1">
      <c r="H376" s="40"/>
      <c r="I376" s="41"/>
    </row>
    <row r="377" spans="8:9" ht="12.75" customHeight="1">
      <c r="H377" s="40"/>
      <c r="I377" s="41"/>
    </row>
    <row r="378" spans="8:9" ht="12.75" customHeight="1">
      <c r="H378" s="40"/>
      <c r="I378" s="41"/>
    </row>
    <row r="379" spans="8:9" ht="12.75" customHeight="1">
      <c r="H379" s="40"/>
      <c r="I379" s="41"/>
    </row>
    <row r="380" spans="8:9" ht="12.75" customHeight="1">
      <c r="H380" s="40"/>
      <c r="I380" s="41"/>
    </row>
    <row r="381" spans="8:9" ht="12.75" customHeight="1">
      <c r="H381" s="40"/>
      <c r="I381" s="41"/>
    </row>
    <row r="382" spans="8:9" ht="12.75" customHeight="1">
      <c r="H382" s="40"/>
      <c r="I382" s="41"/>
    </row>
    <row r="383" spans="8:9" ht="12.75" customHeight="1">
      <c r="H383" s="40"/>
      <c r="I383" s="41"/>
    </row>
    <row r="384" spans="8:9" ht="12.75" customHeight="1">
      <c r="H384" s="40"/>
      <c r="I384" s="41"/>
    </row>
    <row r="385" spans="8:9" ht="12.75" customHeight="1">
      <c r="H385" s="40"/>
      <c r="I385" s="41"/>
    </row>
    <row r="386" spans="8:9" ht="12.75" customHeight="1">
      <c r="H386" s="40"/>
      <c r="I386" s="41"/>
    </row>
    <row r="387" spans="8:9" ht="12.75" customHeight="1">
      <c r="H387" s="40"/>
      <c r="I387" s="41"/>
    </row>
    <row r="388" spans="8:9" ht="12.75" customHeight="1">
      <c r="H388" s="40"/>
      <c r="I388" s="41"/>
    </row>
    <row r="389" spans="8:9" ht="12.75" customHeight="1">
      <c r="H389" s="40"/>
      <c r="I389" s="41"/>
    </row>
    <row r="390" spans="8:9" ht="12.75" customHeight="1">
      <c r="H390" s="40"/>
      <c r="I390" s="41"/>
    </row>
    <row r="391" spans="8:9" ht="12.75" customHeight="1">
      <c r="H391" s="40"/>
      <c r="I391" s="41"/>
    </row>
    <row r="392" spans="8:9" ht="12.75" customHeight="1">
      <c r="H392" s="40"/>
      <c r="I392" s="41"/>
    </row>
    <row r="393" spans="8:9" ht="12.75" customHeight="1">
      <c r="H393" s="40"/>
      <c r="I393" s="41"/>
    </row>
    <row r="394" spans="8:9" ht="12.75" customHeight="1">
      <c r="H394" s="40"/>
      <c r="I394" s="41"/>
    </row>
    <row r="395" spans="8:9" ht="12.75" customHeight="1">
      <c r="H395" s="40"/>
      <c r="I395" s="41"/>
    </row>
    <row r="396" spans="8:9" ht="12.75" customHeight="1">
      <c r="H396" s="40"/>
      <c r="I396" s="41"/>
    </row>
    <row r="397" spans="8:9" ht="12.75" customHeight="1">
      <c r="H397" s="40"/>
      <c r="I397" s="41"/>
    </row>
    <row r="398" spans="8:9" ht="12.75" customHeight="1">
      <c r="H398" s="40"/>
      <c r="I398" s="41"/>
    </row>
    <row r="399" spans="8:9" ht="12.75" customHeight="1">
      <c r="H399" s="40"/>
      <c r="I399" s="41"/>
    </row>
    <row r="400" spans="8:9" ht="12.75" customHeight="1">
      <c r="H400" s="40"/>
      <c r="I400" s="41"/>
    </row>
    <row r="401" spans="8:9" ht="12.75" customHeight="1">
      <c r="H401" s="40"/>
      <c r="I401" s="41"/>
    </row>
    <row r="402" spans="8:9" ht="12.75" customHeight="1">
      <c r="H402" s="40"/>
      <c r="I402" s="41"/>
    </row>
    <row r="403" spans="8:9" ht="12.75" customHeight="1">
      <c r="H403" s="40"/>
      <c r="I403" s="41"/>
    </row>
    <row r="404" spans="8:9" ht="12.75" customHeight="1">
      <c r="H404" s="40"/>
      <c r="I404" s="41"/>
    </row>
    <row r="405" spans="8:9" ht="12.75" customHeight="1">
      <c r="H405" s="40"/>
      <c r="I405" s="41"/>
    </row>
    <row r="406" spans="8:9" ht="12.75" customHeight="1">
      <c r="H406" s="40"/>
      <c r="I406" s="41"/>
    </row>
    <row r="407" spans="8:9" ht="12.75" customHeight="1">
      <c r="H407" s="40"/>
      <c r="I407" s="41"/>
    </row>
    <row r="408" spans="8:9" ht="12.75" customHeight="1">
      <c r="H408" s="40"/>
      <c r="I408" s="41"/>
    </row>
    <row r="409" spans="8:9" ht="12.75" customHeight="1">
      <c r="H409" s="40"/>
      <c r="I409" s="41"/>
    </row>
    <row r="410" spans="8:9" ht="12.75" customHeight="1">
      <c r="H410" s="40"/>
      <c r="I410" s="41"/>
    </row>
    <row r="411" spans="8:9" ht="12.75" customHeight="1">
      <c r="H411" s="40"/>
      <c r="I411" s="41"/>
    </row>
    <row r="412" spans="8:9" ht="12.75" customHeight="1">
      <c r="H412" s="40"/>
      <c r="I412" s="41"/>
    </row>
    <row r="413" spans="8:9" ht="12.75" customHeight="1">
      <c r="H413" s="40"/>
      <c r="I413" s="41"/>
    </row>
    <row r="414" spans="8:9" ht="12.75" customHeight="1">
      <c r="H414" s="40"/>
      <c r="I414" s="41"/>
    </row>
    <row r="415" spans="8:9" ht="12.75" customHeight="1">
      <c r="H415" s="40"/>
      <c r="I415" s="41"/>
    </row>
    <row r="416" spans="8:9" ht="12.75" customHeight="1">
      <c r="H416" s="40"/>
      <c r="I416" s="41"/>
    </row>
    <row r="417" spans="8:9" ht="12.75" customHeight="1">
      <c r="H417" s="40"/>
      <c r="I417" s="41"/>
    </row>
    <row r="418" spans="8:9" ht="12.75" customHeight="1">
      <c r="H418" s="40"/>
      <c r="I418" s="41"/>
    </row>
    <row r="419" spans="8:9" ht="12.75" customHeight="1">
      <c r="H419" s="40"/>
      <c r="I419" s="41"/>
    </row>
    <row r="420" spans="8:9" ht="12.75" customHeight="1">
      <c r="H420" s="40"/>
      <c r="I420" s="41"/>
    </row>
    <row r="421" spans="8:9" ht="12.75" customHeight="1">
      <c r="H421" s="40"/>
      <c r="I421" s="41"/>
    </row>
    <row r="422" spans="8:9" ht="12.75" customHeight="1">
      <c r="H422" s="40"/>
      <c r="I422" s="41"/>
    </row>
    <row r="423" spans="8:9" ht="12.75" customHeight="1">
      <c r="H423" s="40"/>
      <c r="I423" s="41"/>
    </row>
    <row r="424" spans="8:9" ht="12.75" customHeight="1">
      <c r="H424" s="40"/>
      <c r="I424" s="41"/>
    </row>
    <row r="425" spans="8:9" ht="12.75" customHeight="1">
      <c r="H425" s="40"/>
      <c r="I425" s="41"/>
    </row>
    <row r="426" spans="8:9" ht="12.75" customHeight="1">
      <c r="H426" s="40"/>
      <c r="I426" s="41"/>
    </row>
    <row r="427" spans="8:9" ht="12.75" customHeight="1">
      <c r="H427" s="40"/>
      <c r="I427" s="41"/>
    </row>
    <row r="428" spans="8:9" ht="12.75" customHeight="1">
      <c r="H428" s="40"/>
      <c r="I428" s="41"/>
    </row>
    <row r="429" spans="8:9" ht="12.75" customHeight="1">
      <c r="H429" s="40"/>
      <c r="I429" s="41"/>
    </row>
    <row r="430" spans="8:9" ht="12.75" customHeight="1">
      <c r="H430" s="40"/>
      <c r="I430" s="41"/>
    </row>
    <row r="431" spans="8:9" ht="12.75" customHeight="1">
      <c r="H431" s="40"/>
      <c r="I431" s="41"/>
    </row>
    <row r="432" spans="8:9" ht="12.75" customHeight="1">
      <c r="H432" s="40"/>
      <c r="I432" s="41"/>
    </row>
    <row r="433" spans="8:9" ht="12.75" customHeight="1">
      <c r="H433" s="40"/>
      <c r="I433" s="41"/>
    </row>
    <row r="434" spans="8:9" ht="12.75" customHeight="1">
      <c r="H434" s="40"/>
      <c r="I434" s="41"/>
    </row>
    <row r="435" spans="8:9" ht="12.75" customHeight="1">
      <c r="H435" s="40"/>
      <c r="I435" s="41"/>
    </row>
    <row r="436" spans="8:9" ht="12.75" customHeight="1">
      <c r="H436" s="40"/>
      <c r="I436" s="41"/>
    </row>
    <row r="437" spans="8:9" ht="12.75" customHeight="1">
      <c r="H437" s="40"/>
      <c r="I437" s="41"/>
    </row>
    <row r="438" spans="8:9" ht="12.75" customHeight="1">
      <c r="H438" s="40"/>
      <c r="I438" s="41"/>
    </row>
    <row r="439" spans="8:9" ht="12.75" customHeight="1">
      <c r="H439" s="40"/>
      <c r="I439" s="41"/>
    </row>
    <row r="440" spans="8:9" ht="12.75" customHeight="1">
      <c r="H440" s="40"/>
      <c r="I440" s="41"/>
    </row>
    <row r="441" spans="8:9" ht="12.75" customHeight="1">
      <c r="H441" s="40"/>
      <c r="I441" s="41"/>
    </row>
    <row r="442" spans="8:9" ht="12.75" customHeight="1">
      <c r="H442" s="40"/>
      <c r="I442" s="41"/>
    </row>
    <row r="443" spans="8:9" ht="12.75" customHeight="1">
      <c r="H443" s="40"/>
      <c r="I443" s="41"/>
    </row>
    <row r="444" spans="8:9" ht="12.75" customHeight="1">
      <c r="H444" s="40"/>
      <c r="I444" s="41"/>
    </row>
    <row r="445" spans="8:9" ht="12.75" customHeight="1">
      <c r="H445" s="40"/>
      <c r="I445" s="41"/>
    </row>
    <row r="446" spans="8:9" ht="12.75" customHeight="1">
      <c r="H446" s="40"/>
      <c r="I446" s="41"/>
    </row>
    <row r="447" spans="8:9" ht="12.75" customHeight="1">
      <c r="H447" s="40"/>
      <c r="I447" s="41"/>
    </row>
    <row r="448" spans="8:9" ht="12.75" customHeight="1">
      <c r="H448" s="40"/>
      <c r="I448" s="41"/>
    </row>
    <row r="449" spans="8:9" ht="12.75" customHeight="1">
      <c r="H449" s="40"/>
      <c r="I449" s="41"/>
    </row>
    <row r="450" spans="8:9" ht="12.75" customHeight="1">
      <c r="H450" s="40"/>
      <c r="I450" s="41"/>
    </row>
    <row r="451" spans="8:9" ht="12.75" customHeight="1">
      <c r="H451" s="40"/>
      <c r="I451" s="41"/>
    </row>
    <row r="452" spans="8:9" ht="12.75" customHeight="1">
      <c r="H452" s="40"/>
      <c r="I452" s="41"/>
    </row>
    <row r="453" spans="8:9" ht="12.75" customHeight="1">
      <c r="H453" s="40"/>
      <c r="I453" s="41"/>
    </row>
    <row r="454" spans="8:9" ht="12.75" customHeight="1">
      <c r="H454" s="40"/>
      <c r="I454" s="41"/>
    </row>
    <row r="455" spans="8:9" ht="12.75" customHeight="1">
      <c r="H455" s="40"/>
      <c r="I455" s="41"/>
    </row>
    <row r="456" spans="8:9" ht="12.75" customHeight="1">
      <c r="H456" s="40"/>
      <c r="I456" s="41"/>
    </row>
    <row r="457" spans="8:9" ht="12.75" customHeight="1">
      <c r="H457" s="40"/>
      <c r="I457" s="41"/>
    </row>
    <row r="458" spans="8:9" ht="12.75" customHeight="1">
      <c r="H458" s="40"/>
      <c r="I458" s="41"/>
    </row>
    <row r="459" spans="8:9" ht="12.75" customHeight="1">
      <c r="H459" s="40"/>
      <c r="I459" s="41"/>
    </row>
    <row r="460" spans="8:9" ht="12.75" customHeight="1">
      <c r="H460" s="40"/>
      <c r="I460" s="41"/>
    </row>
    <row r="461" spans="8:9" ht="12.75" customHeight="1">
      <c r="H461" s="40"/>
      <c r="I461" s="41"/>
    </row>
    <row r="462" spans="8:9" ht="12.75" customHeight="1">
      <c r="H462" s="40"/>
      <c r="I462" s="41"/>
    </row>
    <row r="463" spans="8:9" ht="12.75" customHeight="1">
      <c r="H463" s="40"/>
      <c r="I463" s="41"/>
    </row>
    <row r="464" spans="8:9" ht="12.75" customHeight="1">
      <c r="H464" s="40"/>
      <c r="I464" s="41"/>
    </row>
    <row r="465" spans="8:9" ht="12.75" customHeight="1">
      <c r="H465" s="40"/>
      <c r="I465" s="41"/>
    </row>
    <row r="466" spans="8:9" ht="12.75" customHeight="1">
      <c r="H466" s="40"/>
      <c r="I466" s="41"/>
    </row>
    <row r="467" spans="8:9" ht="12.75" customHeight="1">
      <c r="H467" s="40"/>
      <c r="I467" s="41"/>
    </row>
    <row r="468" spans="8:9" ht="12.75" customHeight="1">
      <c r="H468" s="40"/>
      <c r="I468" s="41"/>
    </row>
    <row r="469" spans="8:9" ht="12.75" customHeight="1">
      <c r="H469" s="40"/>
      <c r="I469" s="41"/>
    </row>
    <row r="470" spans="8:9" ht="12.75" customHeight="1">
      <c r="H470" s="40"/>
      <c r="I470" s="41"/>
    </row>
    <row r="471" spans="8:9" ht="12.75" customHeight="1">
      <c r="H471" s="40"/>
      <c r="I471" s="41"/>
    </row>
    <row r="472" spans="8:9" ht="12.75" customHeight="1">
      <c r="H472" s="40"/>
      <c r="I472" s="41"/>
    </row>
    <row r="473" spans="8:9" ht="12.75" customHeight="1">
      <c r="H473" s="40"/>
      <c r="I473" s="41"/>
    </row>
    <row r="474" spans="8:9" ht="12.75" customHeight="1">
      <c r="H474" s="40"/>
      <c r="I474" s="41"/>
    </row>
    <row r="475" spans="8:9" ht="12.75" customHeight="1">
      <c r="H475" s="40"/>
      <c r="I475" s="41"/>
    </row>
    <row r="476" spans="8:9" ht="12.75" customHeight="1">
      <c r="H476" s="40"/>
      <c r="I476" s="41"/>
    </row>
    <row r="477" spans="8:9" ht="12.75" customHeight="1">
      <c r="H477" s="40"/>
      <c r="I477" s="41"/>
    </row>
    <row r="478" spans="8:9" ht="12.75" customHeight="1">
      <c r="H478" s="40"/>
      <c r="I478" s="41"/>
    </row>
    <row r="479" spans="8:9" ht="12.75" customHeight="1">
      <c r="H479" s="40"/>
      <c r="I479" s="41"/>
    </row>
    <row r="480" spans="8:9" ht="12.75" customHeight="1">
      <c r="H480" s="40"/>
      <c r="I480" s="41"/>
    </row>
    <row r="481" spans="8:9" ht="12.75" customHeight="1">
      <c r="H481" s="40"/>
      <c r="I481" s="41"/>
    </row>
    <row r="482" spans="8:9" ht="12.75" customHeight="1">
      <c r="H482" s="40"/>
      <c r="I482" s="41"/>
    </row>
    <row r="483" spans="8:9" ht="12.75" customHeight="1">
      <c r="H483" s="40"/>
      <c r="I483" s="41"/>
    </row>
    <row r="484" spans="8:9" ht="12.75" customHeight="1">
      <c r="H484" s="40"/>
      <c r="I484" s="41"/>
    </row>
    <row r="485" spans="8:9" ht="12.75" customHeight="1">
      <c r="H485" s="40"/>
      <c r="I485" s="41"/>
    </row>
    <row r="486" spans="8:9" ht="12.75" customHeight="1">
      <c r="H486" s="40"/>
      <c r="I486" s="41"/>
    </row>
    <row r="487" spans="8:9" ht="12.75" customHeight="1">
      <c r="H487" s="40"/>
      <c r="I487" s="41"/>
    </row>
    <row r="488" spans="8:9" ht="12.75" customHeight="1">
      <c r="H488" s="40"/>
      <c r="I488" s="41"/>
    </row>
    <row r="489" spans="8:9" ht="12.75" customHeight="1">
      <c r="H489" s="40"/>
      <c r="I489" s="41"/>
    </row>
    <row r="490" spans="8:9" ht="12.75" customHeight="1">
      <c r="H490" s="40"/>
      <c r="I490" s="41"/>
    </row>
    <row r="491" spans="8:9" ht="12.75" customHeight="1">
      <c r="H491" s="40"/>
      <c r="I491" s="41"/>
    </row>
    <row r="492" spans="8:9" ht="12.75" customHeight="1">
      <c r="H492" s="40"/>
      <c r="I492" s="41"/>
    </row>
    <row r="493" spans="8:9" ht="12.75" customHeight="1">
      <c r="H493" s="40"/>
      <c r="I493" s="41"/>
    </row>
    <row r="494" spans="8:9" ht="12.75" customHeight="1">
      <c r="H494" s="40"/>
      <c r="I494" s="41"/>
    </row>
    <row r="495" spans="8:9" ht="12.75" customHeight="1">
      <c r="H495" s="40"/>
      <c r="I495" s="41"/>
    </row>
    <row r="496" spans="8:9" ht="12.75" customHeight="1">
      <c r="H496" s="40"/>
      <c r="I496" s="41"/>
    </row>
    <row r="497" spans="8:9" ht="12.75" customHeight="1">
      <c r="H497" s="40"/>
      <c r="I497" s="41"/>
    </row>
    <row r="498" spans="8:9" ht="12.75" customHeight="1">
      <c r="H498" s="40"/>
      <c r="I498" s="41"/>
    </row>
    <row r="499" spans="8:9" ht="12.75" customHeight="1">
      <c r="H499" s="40"/>
      <c r="I499" s="41"/>
    </row>
    <row r="500" spans="8:9" ht="12.75" customHeight="1">
      <c r="H500" s="40"/>
      <c r="I500" s="41"/>
    </row>
    <row r="501" spans="8:9" ht="12.75" customHeight="1">
      <c r="H501" s="40"/>
      <c r="I501" s="41"/>
    </row>
    <row r="502" spans="8:9" ht="12.75" customHeight="1">
      <c r="H502" s="40"/>
      <c r="I502" s="41"/>
    </row>
    <row r="503" spans="8:9" ht="12.75" customHeight="1">
      <c r="H503" s="40"/>
      <c r="I503" s="41"/>
    </row>
    <row r="504" spans="8:9" ht="12.75" customHeight="1">
      <c r="H504" s="40"/>
      <c r="I504" s="41"/>
    </row>
    <row r="505" spans="8:9" ht="12.75" customHeight="1">
      <c r="H505" s="40"/>
      <c r="I505" s="41"/>
    </row>
    <row r="506" spans="8:9" ht="12.75" customHeight="1">
      <c r="H506" s="40"/>
      <c r="I506" s="41"/>
    </row>
    <row r="507" spans="8:9" ht="12.75" customHeight="1">
      <c r="H507" s="40"/>
      <c r="I507" s="41"/>
    </row>
    <row r="508" spans="8:9" ht="12.75" customHeight="1">
      <c r="H508" s="40"/>
      <c r="I508" s="41"/>
    </row>
    <row r="509" spans="8:9" ht="12.75" customHeight="1">
      <c r="H509" s="40"/>
      <c r="I509" s="41"/>
    </row>
    <row r="510" spans="8:9" ht="12.75" customHeight="1">
      <c r="H510" s="40"/>
      <c r="I510" s="41"/>
    </row>
    <row r="511" spans="8:9" ht="12.75" customHeight="1">
      <c r="H511" s="40"/>
      <c r="I511" s="41"/>
    </row>
    <row r="512" spans="8:9" ht="12.75" customHeight="1">
      <c r="H512" s="40"/>
      <c r="I512" s="41"/>
    </row>
    <row r="513" spans="8:9" ht="12.75" customHeight="1">
      <c r="H513" s="40"/>
      <c r="I513" s="41"/>
    </row>
    <row r="514" spans="8:9" ht="12.75" customHeight="1">
      <c r="H514" s="40"/>
      <c r="I514" s="41"/>
    </row>
    <row r="515" spans="8:9" ht="12.75" customHeight="1">
      <c r="H515" s="40"/>
      <c r="I515" s="41"/>
    </row>
    <row r="516" spans="8:9" ht="12.75" customHeight="1">
      <c r="H516" s="40"/>
      <c r="I516" s="41"/>
    </row>
    <row r="517" spans="8:9" ht="12.75" customHeight="1">
      <c r="H517" s="40"/>
      <c r="I517" s="41"/>
    </row>
    <row r="518" spans="8:9" ht="12.75" customHeight="1">
      <c r="H518" s="40"/>
      <c r="I518" s="41"/>
    </row>
    <row r="519" spans="8:9" ht="12.75" customHeight="1">
      <c r="H519" s="40"/>
      <c r="I519" s="41"/>
    </row>
    <row r="520" spans="8:9" ht="12.75" customHeight="1">
      <c r="H520" s="40"/>
      <c r="I520" s="41"/>
    </row>
    <row r="521" spans="8:9" ht="12.75" customHeight="1">
      <c r="H521" s="40"/>
      <c r="I521" s="41"/>
    </row>
    <row r="522" spans="8:9" ht="12.75" customHeight="1">
      <c r="H522" s="40"/>
      <c r="I522" s="41"/>
    </row>
    <row r="523" spans="8:9" ht="12.75" customHeight="1">
      <c r="H523" s="40"/>
      <c r="I523" s="41"/>
    </row>
    <row r="524" spans="8:9" ht="12.75" customHeight="1">
      <c r="H524" s="40"/>
      <c r="I524" s="41"/>
    </row>
    <row r="525" spans="8:9" ht="12.75" customHeight="1">
      <c r="H525" s="40"/>
      <c r="I525" s="41"/>
    </row>
    <row r="526" spans="8:9" ht="12.75" customHeight="1">
      <c r="H526" s="40"/>
      <c r="I526" s="41"/>
    </row>
    <row r="527" spans="8:9" ht="12.75" customHeight="1">
      <c r="H527" s="40"/>
      <c r="I527" s="41"/>
    </row>
    <row r="528" spans="8:9" ht="12.75" customHeight="1">
      <c r="H528" s="40"/>
      <c r="I528" s="41"/>
    </row>
    <row r="529" spans="8:9" ht="12.75" customHeight="1">
      <c r="H529" s="40"/>
      <c r="I529" s="41"/>
    </row>
    <row r="530" spans="8:9" ht="12.75" customHeight="1">
      <c r="H530" s="40"/>
      <c r="I530" s="41"/>
    </row>
    <row r="531" spans="8:9" ht="12.75" customHeight="1">
      <c r="H531" s="40"/>
      <c r="I531" s="41"/>
    </row>
    <row r="532" spans="8:9" ht="12.75" customHeight="1">
      <c r="H532" s="40"/>
      <c r="I532" s="41"/>
    </row>
    <row r="533" spans="8:9" ht="12.75" customHeight="1">
      <c r="H533" s="40"/>
      <c r="I533" s="41"/>
    </row>
    <row r="534" spans="8:9" ht="12.75" customHeight="1">
      <c r="H534" s="40"/>
      <c r="I534" s="41"/>
    </row>
    <row r="535" spans="8:9" ht="12.75" customHeight="1">
      <c r="H535" s="40"/>
      <c r="I535" s="41"/>
    </row>
    <row r="536" spans="8:9" ht="12.75" customHeight="1">
      <c r="H536" s="40"/>
      <c r="I536" s="41"/>
    </row>
    <row r="537" spans="8:9" ht="12.75" customHeight="1">
      <c r="H537" s="40"/>
      <c r="I537" s="41"/>
    </row>
    <row r="538" spans="8:9" ht="12.75" customHeight="1">
      <c r="H538" s="40"/>
      <c r="I538" s="41"/>
    </row>
    <row r="539" spans="8:9" ht="12.75" customHeight="1">
      <c r="H539" s="40"/>
      <c r="I539" s="41"/>
    </row>
    <row r="540" spans="8:9" ht="12.75" customHeight="1">
      <c r="H540" s="40"/>
      <c r="I540" s="41"/>
    </row>
    <row r="541" spans="8:9" ht="12.75" customHeight="1">
      <c r="H541" s="40"/>
      <c r="I541" s="41"/>
    </row>
    <row r="542" spans="8:9" ht="12.75" customHeight="1">
      <c r="H542" s="40"/>
      <c r="I542" s="41"/>
    </row>
    <row r="543" spans="8:9" ht="12.75" customHeight="1">
      <c r="H543" s="40"/>
      <c r="I543" s="41"/>
    </row>
    <row r="544" spans="8:9" ht="12.75" customHeight="1">
      <c r="H544" s="40"/>
      <c r="I544" s="41"/>
    </row>
    <row r="545" spans="8:9" ht="12.75" customHeight="1">
      <c r="H545" s="40"/>
      <c r="I545" s="41"/>
    </row>
    <row r="546" spans="8:9" ht="12.75" customHeight="1">
      <c r="H546" s="40"/>
      <c r="I546" s="41"/>
    </row>
    <row r="547" spans="8:9" ht="12.75" customHeight="1">
      <c r="H547" s="40"/>
      <c r="I547" s="41"/>
    </row>
    <row r="548" spans="8:9" ht="12.75" customHeight="1">
      <c r="H548" s="40"/>
      <c r="I548" s="41"/>
    </row>
    <row r="549" spans="8:9" ht="12.75" customHeight="1">
      <c r="H549" s="40"/>
      <c r="I549" s="41"/>
    </row>
    <row r="550" spans="8:9" ht="12.75" customHeight="1">
      <c r="H550" s="40"/>
      <c r="I550" s="41"/>
    </row>
    <row r="551" spans="8:9" ht="12.75" customHeight="1">
      <c r="H551" s="40"/>
      <c r="I551" s="41"/>
    </row>
    <row r="552" spans="8:9" ht="12.75" customHeight="1">
      <c r="H552" s="40"/>
      <c r="I552" s="41"/>
    </row>
    <row r="553" spans="8:9" ht="12.75" customHeight="1">
      <c r="H553" s="40"/>
      <c r="I553" s="41"/>
    </row>
    <row r="554" spans="8:9" ht="12.75" customHeight="1">
      <c r="H554" s="40"/>
      <c r="I554" s="41"/>
    </row>
    <row r="555" spans="8:9" ht="12.75" customHeight="1">
      <c r="H555" s="40"/>
      <c r="I555" s="41"/>
    </row>
    <row r="556" spans="8:9" ht="12.75" customHeight="1">
      <c r="H556" s="40"/>
      <c r="I556" s="41"/>
    </row>
    <row r="557" spans="8:9" ht="12.75" customHeight="1">
      <c r="H557" s="40"/>
      <c r="I557" s="41"/>
    </row>
    <row r="558" spans="8:9" ht="12.75" customHeight="1">
      <c r="H558" s="40"/>
      <c r="I558" s="41"/>
    </row>
    <row r="559" spans="8:9" ht="12.75" customHeight="1">
      <c r="H559" s="40"/>
      <c r="I559" s="41"/>
    </row>
    <row r="560" spans="8:9" ht="12.75" customHeight="1">
      <c r="H560" s="40"/>
      <c r="I560" s="41"/>
    </row>
    <row r="561" spans="8:9" ht="12.75" customHeight="1">
      <c r="H561" s="40"/>
      <c r="I561" s="41"/>
    </row>
    <row r="562" spans="8:9" ht="12.75" customHeight="1">
      <c r="H562" s="40"/>
      <c r="I562" s="41"/>
    </row>
    <row r="563" spans="8:9" ht="12.75" customHeight="1">
      <c r="H563" s="40"/>
      <c r="I563" s="41"/>
    </row>
    <row r="564" spans="8:9" ht="12.75" customHeight="1">
      <c r="H564" s="40"/>
      <c r="I564" s="41"/>
    </row>
    <row r="565" spans="8:9" ht="12.75" customHeight="1">
      <c r="H565" s="40"/>
      <c r="I565" s="41"/>
    </row>
    <row r="566" spans="8:9" ht="12.75" customHeight="1">
      <c r="H566" s="40"/>
      <c r="I566" s="41"/>
    </row>
    <row r="567" spans="8:9" ht="12.75" customHeight="1">
      <c r="H567" s="40"/>
      <c r="I567" s="41"/>
    </row>
    <row r="568" spans="8:9" ht="12.75" customHeight="1">
      <c r="H568" s="40"/>
      <c r="I568" s="41"/>
    </row>
    <row r="569" spans="8:9" ht="12.75" customHeight="1">
      <c r="H569" s="40"/>
      <c r="I569" s="41"/>
    </row>
    <row r="570" spans="8:9" ht="12.75" customHeight="1">
      <c r="H570" s="40"/>
      <c r="I570" s="41"/>
    </row>
    <row r="571" spans="8:9" ht="12.75" customHeight="1">
      <c r="H571" s="40"/>
      <c r="I571" s="41"/>
    </row>
    <row r="572" spans="8:9" ht="12.75" customHeight="1">
      <c r="H572" s="40"/>
      <c r="I572" s="41"/>
    </row>
    <row r="573" spans="8:9" ht="12.75" customHeight="1">
      <c r="H573" s="40"/>
      <c r="I573" s="41"/>
    </row>
    <row r="574" spans="8:9" ht="12.75" customHeight="1">
      <c r="H574" s="40"/>
      <c r="I574" s="41"/>
    </row>
    <row r="575" spans="8:9" ht="12.75" customHeight="1">
      <c r="H575" s="40"/>
      <c r="I575" s="41"/>
    </row>
    <row r="576" spans="8:9" ht="12.75" customHeight="1">
      <c r="H576" s="40"/>
      <c r="I576" s="41"/>
    </row>
    <row r="577" spans="8:9" ht="12.75" customHeight="1">
      <c r="H577" s="40"/>
      <c r="I577" s="41"/>
    </row>
    <row r="578" spans="8:9" ht="12.75" customHeight="1">
      <c r="H578" s="40"/>
      <c r="I578" s="41"/>
    </row>
    <row r="579" spans="8:9" ht="12.75" customHeight="1">
      <c r="H579" s="40"/>
      <c r="I579" s="41"/>
    </row>
    <row r="580" spans="8:9" ht="12.75" customHeight="1">
      <c r="H580" s="40"/>
      <c r="I580" s="41"/>
    </row>
    <row r="581" spans="8:9" ht="12.75" customHeight="1">
      <c r="H581" s="40"/>
      <c r="I581" s="41"/>
    </row>
    <row r="582" spans="8:9" ht="12.75" customHeight="1">
      <c r="H582" s="40"/>
      <c r="I582" s="41"/>
    </row>
    <row r="583" spans="8:9" ht="12.75" customHeight="1">
      <c r="H583" s="40"/>
      <c r="I583" s="41"/>
    </row>
    <row r="584" spans="8:9" ht="12.75" customHeight="1">
      <c r="H584" s="40"/>
      <c r="I584" s="41"/>
    </row>
    <row r="585" spans="8:9" ht="12.75" customHeight="1">
      <c r="H585" s="40"/>
      <c r="I585" s="41"/>
    </row>
    <row r="586" spans="8:9" ht="12.75" customHeight="1">
      <c r="H586" s="40"/>
      <c r="I586" s="41"/>
    </row>
    <row r="587" spans="8:9" ht="12.75" customHeight="1">
      <c r="H587" s="40"/>
      <c r="I587" s="41"/>
    </row>
    <row r="588" spans="8:9" ht="12.75" customHeight="1">
      <c r="H588" s="40"/>
      <c r="I588" s="41"/>
    </row>
    <row r="589" spans="8:9" ht="12.75" customHeight="1">
      <c r="H589" s="40"/>
      <c r="I589" s="41"/>
    </row>
    <row r="590" spans="8:9" ht="12.75" customHeight="1">
      <c r="H590" s="40"/>
      <c r="I590" s="41"/>
    </row>
    <row r="591" spans="8:9" ht="12.75" customHeight="1">
      <c r="H591" s="40"/>
      <c r="I591" s="41"/>
    </row>
    <row r="592" spans="8:9" ht="12.75" customHeight="1">
      <c r="H592" s="40"/>
      <c r="I592" s="41"/>
    </row>
    <row r="593" spans="8:9" ht="12.75" customHeight="1">
      <c r="H593" s="40"/>
      <c r="I593" s="41"/>
    </row>
    <row r="594" spans="8:9" ht="12.75" customHeight="1">
      <c r="H594" s="40"/>
      <c r="I594" s="41"/>
    </row>
    <row r="595" spans="8:9" ht="12.75" customHeight="1">
      <c r="H595" s="40"/>
      <c r="I595" s="41"/>
    </row>
    <row r="596" spans="8:9" ht="12.75" customHeight="1">
      <c r="H596" s="40"/>
      <c r="I596" s="41"/>
    </row>
    <row r="597" spans="8:9" ht="12.75" customHeight="1">
      <c r="H597" s="40"/>
      <c r="I597" s="41"/>
    </row>
    <row r="598" spans="8:9" ht="12.75" customHeight="1">
      <c r="H598" s="40"/>
      <c r="I598" s="41"/>
    </row>
    <row r="599" spans="8:9" ht="12.75" customHeight="1">
      <c r="H599" s="40"/>
      <c r="I599" s="41"/>
    </row>
    <row r="600" spans="8:9" ht="12.75" customHeight="1">
      <c r="H600" s="40"/>
      <c r="I600" s="41"/>
    </row>
    <row r="601" spans="8:9" ht="12.75" customHeight="1">
      <c r="H601" s="40"/>
      <c r="I601" s="41"/>
    </row>
    <row r="602" spans="8:9" ht="12.75" customHeight="1">
      <c r="H602" s="40"/>
      <c r="I602" s="41"/>
    </row>
    <row r="603" spans="8:9" ht="12.75" customHeight="1">
      <c r="H603" s="40"/>
      <c r="I603" s="41"/>
    </row>
    <row r="604" spans="8:9" ht="12.75" customHeight="1">
      <c r="H604" s="40"/>
      <c r="I604" s="41"/>
    </row>
    <row r="605" spans="8:9" ht="12.75" customHeight="1">
      <c r="H605" s="40"/>
      <c r="I605" s="41"/>
    </row>
    <row r="606" spans="8:9" ht="12.75" customHeight="1">
      <c r="H606" s="40"/>
      <c r="I606" s="41"/>
    </row>
    <row r="607" spans="8:9" ht="12.75" customHeight="1">
      <c r="H607" s="40"/>
      <c r="I607" s="41"/>
    </row>
    <row r="608" spans="8:9" ht="12.75" customHeight="1">
      <c r="H608" s="40"/>
      <c r="I608" s="41"/>
    </row>
    <row r="609" spans="8:9" ht="12.75" customHeight="1">
      <c r="H609" s="40"/>
      <c r="I609" s="41"/>
    </row>
    <row r="610" spans="8:9" ht="12.75" customHeight="1">
      <c r="H610" s="40"/>
      <c r="I610" s="41"/>
    </row>
    <row r="611" spans="8:9" ht="12.75" customHeight="1">
      <c r="H611" s="40"/>
      <c r="I611" s="41"/>
    </row>
    <row r="612" spans="8:9" ht="12.75" customHeight="1">
      <c r="H612" s="40"/>
      <c r="I612" s="41"/>
    </row>
    <row r="613" spans="8:9" ht="12.75" customHeight="1">
      <c r="H613" s="40"/>
      <c r="I613" s="41"/>
    </row>
    <row r="614" spans="8:9" ht="12.75" customHeight="1">
      <c r="H614" s="40"/>
      <c r="I614" s="41"/>
    </row>
    <row r="615" spans="8:9" ht="12.75" customHeight="1">
      <c r="H615" s="40"/>
      <c r="I615" s="41"/>
    </row>
    <row r="616" spans="8:9" ht="12.75" customHeight="1">
      <c r="H616" s="40"/>
      <c r="I616" s="41"/>
    </row>
    <row r="617" spans="8:9" ht="12.75" customHeight="1">
      <c r="H617" s="40"/>
      <c r="I617" s="41"/>
    </row>
    <row r="618" spans="8:9" ht="12.75" customHeight="1">
      <c r="H618" s="40"/>
      <c r="I618" s="41"/>
    </row>
    <row r="619" spans="8:9" ht="12.75" customHeight="1">
      <c r="H619" s="40"/>
      <c r="I619" s="41"/>
    </row>
    <row r="620" spans="8:9" ht="12.75" customHeight="1">
      <c r="H620" s="40"/>
      <c r="I620" s="41"/>
    </row>
    <row r="621" spans="8:9" ht="12.75" customHeight="1">
      <c r="H621" s="40"/>
      <c r="I621" s="41"/>
    </row>
    <row r="622" spans="8:9" ht="12.75" customHeight="1">
      <c r="H622" s="40"/>
      <c r="I622" s="41"/>
    </row>
    <row r="623" spans="8:9" ht="12.75" customHeight="1">
      <c r="H623" s="40"/>
      <c r="I623" s="41"/>
    </row>
    <row r="624" spans="8:9" ht="12.75" customHeight="1">
      <c r="H624" s="40"/>
      <c r="I624" s="41"/>
    </row>
    <row r="625" spans="8:9" ht="12.75" customHeight="1">
      <c r="H625" s="40"/>
      <c r="I625" s="41"/>
    </row>
    <row r="626" spans="8:9" ht="12.75" customHeight="1">
      <c r="H626" s="40"/>
      <c r="I626" s="41"/>
    </row>
    <row r="627" spans="8:9" ht="12.75" customHeight="1">
      <c r="H627" s="40"/>
      <c r="I627" s="41"/>
    </row>
    <row r="628" spans="8:9" ht="12.75" customHeight="1">
      <c r="H628" s="40"/>
      <c r="I628" s="41"/>
    </row>
    <row r="629" spans="8:9" ht="12.75" customHeight="1">
      <c r="H629" s="40"/>
      <c r="I629" s="41"/>
    </row>
    <row r="630" spans="8:9" ht="12.75" customHeight="1">
      <c r="H630" s="40"/>
      <c r="I630" s="41"/>
    </row>
    <row r="631" spans="8:9" ht="12.75" customHeight="1">
      <c r="H631" s="40"/>
      <c r="I631" s="41"/>
    </row>
    <row r="632" spans="8:9" ht="12.75" customHeight="1">
      <c r="H632" s="40"/>
      <c r="I632" s="41"/>
    </row>
    <row r="633" spans="8:9" ht="12.75" customHeight="1">
      <c r="H633" s="40"/>
      <c r="I633" s="41"/>
    </row>
    <row r="634" spans="8:9" ht="12.75" customHeight="1">
      <c r="H634" s="40"/>
      <c r="I634" s="41"/>
    </row>
    <row r="635" spans="8:9" ht="12.75" customHeight="1">
      <c r="H635" s="40"/>
      <c r="I635" s="41"/>
    </row>
    <row r="636" spans="8:9" ht="12.75" customHeight="1">
      <c r="H636" s="40"/>
      <c r="I636" s="41"/>
    </row>
    <row r="637" spans="8:9" ht="12.75" customHeight="1">
      <c r="H637" s="40"/>
      <c r="I637" s="41"/>
    </row>
    <row r="638" spans="8:9" ht="12.75" customHeight="1">
      <c r="H638" s="40"/>
      <c r="I638" s="41"/>
    </row>
    <row r="639" spans="8:9" ht="12.75" customHeight="1">
      <c r="H639" s="40"/>
      <c r="I639" s="41"/>
    </row>
    <row r="640" spans="8:9" ht="12.75" customHeight="1">
      <c r="H640" s="40"/>
      <c r="I640" s="41"/>
    </row>
    <row r="641" spans="8:9" ht="12.75" customHeight="1">
      <c r="H641" s="40"/>
      <c r="I641" s="41"/>
    </row>
    <row r="642" spans="8:9" ht="12.75" customHeight="1">
      <c r="H642" s="40"/>
      <c r="I642" s="41"/>
    </row>
    <row r="643" spans="8:9" ht="12.75" customHeight="1">
      <c r="H643" s="40"/>
      <c r="I643" s="41"/>
    </row>
    <row r="644" spans="8:9" ht="12.75" customHeight="1">
      <c r="H644" s="40"/>
      <c r="I644" s="41"/>
    </row>
    <row r="645" spans="8:9" ht="12.75" customHeight="1">
      <c r="H645" s="40"/>
      <c r="I645" s="41"/>
    </row>
    <row r="646" spans="8:9" ht="12.75" customHeight="1">
      <c r="H646" s="40"/>
      <c r="I646" s="41"/>
    </row>
    <row r="647" spans="8:9" ht="12.75" customHeight="1">
      <c r="H647" s="40"/>
      <c r="I647" s="41"/>
    </row>
    <row r="648" spans="8:9" ht="12.75" customHeight="1">
      <c r="H648" s="40"/>
      <c r="I648" s="41"/>
    </row>
    <row r="649" spans="8:9" ht="12.75" customHeight="1">
      <c r="H649" s="40"/>
      <c r="I649" s="41"/>
    </row>
    <row r="650" spans="8:9" ht="12.75" customHeight="1">
      <c r="H650" s="40"/>
      <c r="I650" s="41"/>
    </row>
    <row r="651" spans="8:9" ht="12.75" customHeight="1">
      <c r="H651" s="40"/>
      <c r="I651" s="41"/>
    </row>
    <row r="652" spans="8:9" ht="12.75" customHeight="1">
      <c r="H652" s="40"/>
      <c r="I652" s="41"/>
    </row>
    <row r="653" spans="8:9" ht="12.75" customHeight="1">
      <c r="H653" s="40"/>
      <c r="I653" s="41"/>
    </row>
    <row r="654" spans="8:9" ht="12.75" customHeight="1">
      <c r="H654" s="40"/>
      <c r="I654" s="41"/>
    </row>
    <row r="655" spans="8:9" ht="12.75" customHeight="1">
      <c r="H655" s="40"/>
      <c r="I655" s="41"/>
    </row>
    <row r="656" spans="8:9" ht="12.75" customHeight="1">
      <c r="H656" s="40"/>
      <c r="I656" s="41"/>
    </row>
    <row r="657" spans="8:9" ht="12.75" customHeight="1">
      <c r="H657" s="40"/>
      <c r="I657" s="41"/>
    </row>
    <row r="658" spans="8:9" ht="12.75" customHeight="1">
      <c r="H658" s="40"/>
      <c r="I658" s="41"/>
    </row>
    <row r="659" spans="8:9" ht="12.75" customHeight="1">
      <c r="H659" s="40"/>
      <c r="I659" s="41"/>
    </row>
    <row r="660" spans="8:9" ht="12.75" customHeight="1">
      <c r="H660" s="40"/>
      <c r="I660" s="41"/>
    </row>
    <row r="661" spans="8:9" ht="12.75" customHeight="1">
      <c r="H661" s="40"/>
      <c r="I661" s="41"/>
    </row>
    <row r="662" spans="8:9" ht="12.75" customHeight="1">
      <c r="H662" s="40"/>
      <c r="I662" s="41"/>
    </row>
    <row r="663" spans="8:9" ht="12.75" customHeight="1">
      <c r="H663" s="40"/>
      <c r="I663" s="41"/>
    </row>
    <row r="664" spans="8:9" ht="12.75" customHeight="1">
      <c r="H664" s="40"/>
      <c r="I664" s="41"/>
    </row>
    <row r="665" spans="8:9" ht="12.75" customHeight="1">
      <c r="H665" s="40"/>
      <c r="I665" s="41"/>
    </row>
    <row r="666" spans="8:9" ht="12.75" customHeight="1">
      <c r="H666" s="40"/>
      <c r="I666" s="41"/>
    </row>
    <row r="667" spans="8:9" ht="12.75" customHeight="1">
      <c r="H667" s="40"/>
      <c r="I667" s="41"/>
    </row>
    <row r="668" spans="8:9" ht="12.75" customHeight="1">
      <c r="H668" s="40"/>
      <c r="I668" s="41"/>
    </row>
    <row r="669" spans="8:9" ht="12.75" customHeight="1">
      <c r="H669" s="40"/>
      <c r="I669" s="41"/>
    </row>
    <row r="670" spans="8:9" ht="12.75" customHeight="1">
      <c r="H670" s="40"/>
      <c r="I670" s="41"/>
    </row>
    <row r="671" spans="8:9" ht="12.75" customHeight="1">
      <c r="H671" s="40"/>
      <c r="I671" s="41"/>
    </row>
    <row r="672" spans="8:9" ht="12.75" customHeight="1">
      <c r="H672" s="40"/>
      <c r="I672" s="41"/>
    </row>
    <row r="673" spans="8:9" ht="12.75" customHeight="1">
      <c r="H673" s="40"/>
      <c r="I673" s="41"/>
    </row>
    <row r="674" spans="8:9" ht="12.75" customHeight="1">
      <c r="H674" s="40"/>
      <c r="I674" s="41"/>
    </row>
    <row r="675" spans="8:9" ht="12.75" customHeight="1">
      <c r="H675" s="40"/>
      <c r="I675" s="41"/>
    </row>
    <row r="676" spans="8:9" ht="12.75" customHeight="1">
      <c r="H676" s="40"/>
      <c r="I676" s="41"/>
    </row>
    <row r="677" spans="8:9" ht="12.75" customHeight="1">
      <c r="H677" s="40"/>
      <c r="I677" s="41"/>
    </row>
    <row r="678" spans="8:9" ht="12.75" customHeight="1">
      <c r="H678" s="40"/>
      <c r="I678" s="41"/>
    </row>
    <row r="679" spans="8:9" ht="12.75" customHeight="1">
      <c r="H679" s="40"/>
      <c r="I679" s="41"/>
    </row>
    <row r="680" spans="8:9" ht="12.75" customHeight="1">
      <c r="H680" s="40"/>
      <c r="I680" s="41"/>
    </row>
    <row r="681" spans="8:9" ht="12.75" customHeight="1">
      <c r="H681" s="40"/>
      <c r="I681" s="41"/>
    </row>
    <row r="682" spans="8:9" ht="12.75" customHeight="1">
      <c r="H682" s="40"/>
      <c r="I682" s="41"/>
    </row>
    <row r="683" spans="8:9" ht="12.75" customHeight="1">
      <c r="H683" s="40"/>
      <c r="I683" s="41"/>
    </row>
    <row r="684" spans="8:9" ht="12.75" customHeight="1">
      <c r="H684" s="40"/>
      <c r="I684" s="41"/>
    </row>
    <row r="685" spans="8:9" ht="12.75" customHeight="1">
      <c r="H685" s="40"/>
      <c r="I685" s="41"/>
    </row>
    <row r="686" spans="8:9" ht="12.75" customHeight="1">
      <c r="H686" s="40"/>
      <c r="I686" s="41"/>
    </row>
    <row r="687" spans="8:9" ht="12.75" customHeight="1">
      <c r="H687" s="40"/>
      <c r="I687" s="41"/>
    </row>
    <row r="688" spans="8:9" ht="12.75" customHeight="1">
      <c r="H688" s="40"/>
      <c r="I688" s="41"/>
    </row>
    <row r="689" spans="8:9" ht="12.75" customHeight="1">
      <c r="H689" s="40"/>
      <c r="I689" s="41"/>
    </row>
    <row r="690" spans="8:9" ht="12.75" customHeight="1">
      <c r="H690" s="40"/>
      <c r="I690" s="41"/>
    </row>
    <row r="691" spans="8:9" ht="12.75" customHeight="1">
      <c r="H691" s="40"/>
      <c r="I691" s="41"/>
    </row>
    <row r="692" spans="8:9" ht="12.75" customHeight="1">
      <c r="H692" s="40"/>
      <c r="I692" s="41"/>
    </row>
    <row r="693" spans="8:9" ht="12.75" customHeight="1">
      <c r="H693" s="40"/>
      <c r="I693" s="41"/>
    </row>
    <row r="694" spans="8:9" ht="12.75" customHeight="1">
      <c r="H694" s="40"/>
      <c r="I694" s="41"/>
    </row>
    <row r="695" spans="8:9" ht="12.75" customHeight="1">
      <c r="H695" s="40"/>
      <c r="I695" s="41"/>
    </row>
    <row r="696" spans="8:9" ht="12.75" customHeight="1">
      <c r="H696" s="40"/>
      <c r="I696" s="41"/>
    </row>
    <row r="697" spans="8:9" ht="12.75" customHeight="1">
      <c r="H697" s="40"/>
      <c r="I697" s="41"/>
    </row>
    <row r="698" spans="8:9" ht="12.75" customHeight="1">
      <c r="H698" s="40"/>
      <c r="I698" s="41"/>
    </row>
    <row r="699" spans="8:9" ht="12.75" customHeight="1">
      <c r="H699" s="40"/>
      <c r="I699" s="41"/>
    </row>
    <row r="700" spans="8:9" ht="12.75" customHeight="1">
      <c r="H700" s="40"/>
      <c r="I700" s="41"/>
    </row>
    <row r="701" spans="8:9" ht="12.75" customHeight="1">
      <c r="H701" s="40"/>
      <c r="I701" s="41"/>
    </row>
    <row r="702" spans="8:9" ht="12.75" customHeight="1">
      <c r="H702" s="40"/>
      <c r="I702" s="41"/>
    </row>
    <row r="703" spans="8:9" ht="12.75" customHeight="1">
      <c r="H703" s="40"/>
      <c r="I703" s="41"/>
    </row>
    <row r="704" spans="8:9" ht="12.75" customHeight="1">
      <c r="H704" s="40"/>
      <c r="I704" s="41"/>
    </row>
    <row r="705" spans="8:9" ht="12.75" customHeight="1">
      <c r="H705" s="40"/>
      <c r="I705" s="41"/>
    </row>
    <row r="706" spans="8:9" ht="12.75" customHeight="1">
      <c r="H706" s="40"/>
      <c r="I706" s="41"/>
    </row>
    <row r="707" spans="8:9" ht="12.75" customHeight="1">
      <c r="H707" s="40"/>
      <c r="I707" s="41"/>
    </row>
    <row r="708" spans="8:9" ht="12.75" customHeight="1">
      <c r="H708" s="40"/>
      <c r="I708" s="41"/>
    </row>
    <row r="709" spans="8:9" ht="12.75" customHeight="1">
      <c r="H709" s="40"/>
      <c r="I709" s="41"/>
    </row>
    <row r="710" spans="8:9" ht="12.75" customHeight="1">
      <c r="H710" s="40"/>
      <c r="I710" s="41"/>
    </row>
    <row r="711" spans="8:9" ht="12.75" customHeight="1">
      <c r="H711" s="40"/>
      <c r="I711" s="41"/>
    </row>
    <row r="712" spans="8:9" ht="12.75" customHeight="1">
      <c r="H712" s="40"/>
      <c r="I712" s="41"/>
    </row>
    <row r="713" spans="8:9" ht="12.75" customHeight="1">
      <c r="H713" s="40"/>
      <c r="I713" s="41"/>
    </row>
    <row r="714" spans="8:9" ht="12.75" customHeight="1">
      <c r="H714" s="40"/>
      <c r="I714" s="41"/>
    </row>
    <row r="715" spans="8:9" ht="12.75" customHeight="1">
      <c r="H715" s="40"/>
      <c r="I715" s="41"/>
    </row>
    <row r="716" spans="8:9" ht="12.75" customHeight="1">
      <c r="H716" s="40"/>
      <c r="I716" s="41"/>
    </row>
    <row r="717" spans="8:9" ht="12.75" customHeight="1">
      <c r="H717" s="40"/>
      <c r="I717" s="41"/>
    </row>
    <row r="718" spans="8:9" ht="12.75" customHeight="1">
      <c r="H718" s="40"/>
      <c r="I718" s="41"/>
    </row>
    <row r="719" spans="8:9" ht="12.75" customHeight="1">
      <c r="H719" s="40"/>
      <c r="I719" s="41"/>
    </row>
    <row r="720" spans="8:9" ht="12.75" customHeight="1">
      <c r="H720" s="40"/>
      <c r="I720" s="41"/>
    </row>
    <row r="721" spans="8:9" ht="12.75" customHeight="1">
      <c r="H721" s="40"/>
      <c r="I721" s="41"/>
    </row>
    <row r="722" spans="8:9" ht="12.75" customHeight="1">
      <c r="H722" s="40"/>
      <c r="I722" s="41"/>
    </row>
    <row r="723" spans="8:9" ht="12.75" customHeight="1">
      <c r="H723" s="40"/>
      <c r="I723" s="41"/>
    </row>
    <row r="724" spans="8:9" ht="12.75" customHeight="1">
      <c r="H724" s="40"/>
      <c r="I724" s="41"/>
    </row>
    <row r="725" spans="8:9" ht="12.75" customHeight="1">
      <c r="H725" s="40"/>
      <c r="I725" s="41"/>
    </row>
    <row r="726" spans="8:9" ht="12.75" customHeight="1">
      <c r="H726" s="40"/>
      <c r="I726" s="41"/>
    </row>
    <row r="727" spans="8:9" ht="12.75" customHeight="1">
      <c r="H727" s="40"/>
      <c r="I727" s="41"/>
    </row>
    <row r="728" spans="8:9" ht="12.75" customHeight="1">
      <c r="H728" s="40"/>
      <c r="I728" s="41"/>
    </row>
    <row r="729" spans="8:9" ht="12.75" customHeight="1">
      <c r="H729" s="40"/>
      <c r="I729" s="41"/>
    </row>
    <row r="730" spans="8:9" ht="12.75" customHeight="1">
      <c r="H730" s="40"/>
      <c r="I730" s="41"/>
    </row>
    <row r="731" spans="8:9" ht="12.75" customHeight="1">
      <c r="H731" s="40"/>
      <c r="I731" s="41"/>
    </row>
    <row r="732" spans="8:9" ht="12.75" customHeight="1">
      <c r="H732" s="40"/>
      <c r="I732" s="41"/>
    </row>
    <row r="733" spans="8:9" ht="12.75" customHeight="1">
      <c r="H733" s="40"/>
      <c r="I733" s="41"/>
    </row>
    <row r="734" spans="8:9" ht="12.75" customHeight="1">
      <c r="H734" s="40"/>
      <c r="I734" s="41"/>
    </row>
    <row r="735" spans="8:9" ht="12.75" customHeight="1">
      <c r="H735" s="40"/>
      <c r="I735" s="41"/>
    </row>
    <row r="736" spans="8:9" ht="12.75" customHeight="1">
      <c r="H736" s="40"/>
      <c r="I736" s="41"/>
    </row>
    <row r="737" spans="8:9" ht="12.75" customHeight="1">
      <c r="H737" s="40"/>
      <c r="I737" s="41"/>
    </row>
    <row r="738" spans="8:9" ht="12.75" customHeight="1">
      <c r="H738" s="40"/>
      <c r="I738" s="41"/>
    </row>
    <row r="739" spans="8:9" ht="12.75" customHeight="1">
      <c r="H739" s="40"/>
      <c r="I739" s="41"/>
    </row>
    <row r="740" spans="8:9" ht="12.75" customHeight="1">
      <c r="H740" s="40"/>
      <c r="I740" s="41"/>
    </row>
    <row r="741" spans="8:9" ht="12.75" customHeight="1">
      <c r="H741" s="40"/>
      <c r="I741" s="41"/>
    </row>
    <row r="742" spans="8:9" ht="12.75" customHeight="1">
      <c r="H742" s="40"/>
      <c r="I742" s="41"/>
    </row>
    <row r="743" spans="8:9" ht="12.75" customHeight="1">
      <c r="H743" s="40"/>
      <c r="I743" s="41"/>
    </row>
    <row r="744" spans="8:9" ht="12.75" customHeight="1">
      <c r="H744" s="40"/>
      <c r="I744" s="41"/>
    </row>
    <row r="745" spans="8:9" ht="12.75" customHeight="1">
      <c r="H745" s="40"/>
      <c r="I745" s="41"/>
    </row>
    <row r="746" spans="8:9" ht="12.75" customHeight="1">
      <c r="H746" s="40"/>
      <c r="I746" s="41"/>
    </row>
    <row r="747" spans="8:9" ht="12.75" customHeight="1">
      <c r="H747" s="40"/>
      <c r="I747" s="41"/>
    </row>
    <row r="748" spans="8:9" ht="12.75" customHeight="1">
      <c r="H748" s="40"/>
      <c r="I748" s="41"/>
    </row>
    <row r="749" spans="8:9" ht="12.75" customHeight="1">
      <c r="H749" s="40"/>
      <c r="I749" s="41"/>
    </row>
    <row r="750" spans="8:9" ht="12.75" customHeight="1">
      <c r="H750" s="40"/>
      <c r="I750" s="41"/>
    </row>
    <row r="751" spans="8:9" ht="12.75" customHeight="1">
      <c r="H751" s="40"/>
      <c r="I751" s="41"/>
    </row>
    <row r="752" spans="8:9" ht="12.75" customHeight="1">
      <c r="H752" s="40"/>
      <c r="I752" s="41"/>
    </row>
    <row r="753" spans="8:9" ht="12.75" customHeight="1">
      <c r="H753" s="40"/>
      <c r="I753" s="41"/>
    </row>
    <row r="754" spans="8:9" ht="12.75" customHeight="1">
      <c r="H754" s="40"/>
      <c r="I754" s="41"/>
    </row>
    <row r="755" spans="8:9" ht="12.75" customHeight="1">
      <c r="H755" s="40"/>
      <c r="I755" s="41"/>
    </row>
    <row r="756" spans="8:9" ht="12.75" customHeight="1">
      <c r="H756" s="40"/>
      <c r="I756" s="41"/>
    </row>
    <row r="757" spans="8:9" ht="12.75" customHeight="1">
      <c r="H757" s="40"/>
      <c r="I757" s="41"/>
    </row>
    <row r="758" spans="8:9" ht="12.75" customHeight="1">
      <c r="H758" s="40"/>
      <c r="I758" s="41"/>
    </row>
    <row r="759" spans="8:9" ht="12.75" customHeight="1">
      <c r="H759" s="40"/>
      <c r="I759" s="41"/>
    </row>
    <row r="760" spans="8:9" ht="12.75" customHeight="1">
      <c r="H760" s="40"/>
      <c r="I760" s="41"/>
    </row>
    <row r="761" spans="8:9" ht="12.75" customHeight="1">
      <c r="H761" s="40"/>
      <c r="I761" s="41"/>
    </row>
    <row r="762" spans="8:9" ht="12.75" customHeight="1">
      <c r="H762" s="40"/>
      <c r="I762" s="41"/>
    </row>
    <row r="763" spans="8:9" ht="12.75" customHeight="1">
      <c r="H763" s="40"/>
      <c r="I763" s="41"/>
    </row>
    <row r="764" spans="8:9" ht="12.75" customHeight="1">
      <c r="H764" s="40"/>
      <c r="I764" s="41"/>
    </row>
    <row r="765" spans="8:9" ht="12.75" customHeight="1">
      <c r="H765" s="40"/>
      <c r="I765" s="41"/>
    </row>
    <row r="766" spans="8:9" ht="12.75" customHeight="1">
      <c r="H766" s="40"/>
      <c r="I766" s="41"/>
    </row>
    <row r="767" spans="8:9" ht="12.75" customHeight="1">
      <c r="H767" s="40"/>
      <c r="I767" s="41"/>
    </row>
    <row r="768" spans="8:9" ht="12.75" customHeight="1">
      <c r="H768" s="40"/>
      <c r="I768" s="41"/>
    </row>
    <row r="769" spans="8:9" ht="12.75" customHeight="1">
      <c r="H769" s="40"/>
      <c r="I769" s="41"/>
    </row>
    <row r="770" spans="8:9" ht="12.75" customHeight="1">
      <c r="H770" s="40"/>
      <c r="I770" s="41"/>
    </row>
    <row r="771" spans="8:9" ht="12.75" customHeight="1">
      <c r="H771" s="40"/>
      <c r="I771" s="41"/>
    </row>
    <row r="772" spans="8:9" ht="12.75" customHeight="1">
      <c r="H772" s="40"/>
      <c r="I772" s="41"/>
    </row>
    <row r="773" spans="8:9" ht="12.75" customHeight="1">
      <c r="H773" s="40"/>
      <c r="I773" s="41"/>
    </row>
    <row r="774" spans="8:9" ht="12.75" customHeight="1">
      <c r="H774" s="40"/>
      <c r="I774" s="41"/>
    </row>
    <row r="775" spans="8:9" ht="12.75" customHeight="1">
      <c r="H775" s="40"/>
      <c r="I775" s="41"/>
    </row>
    <row r="776" spans="8:9" ht="12.75" customHeight="1">
      <c r="H776" s="40"/>
      <c r="I776" s="41"/>
    </row>
    <row r="777" spans="8:9" ht="12.75" customHeight="1">
      <c r="H777" s="40"/>
      <c r="I777" s="41"/>
    </row>
    <row r="778" spans="8:9" ht="12.75" customHeight="1">
      <c r="H778" s="40"/>
      <c r="I778" s="41"/>
    </row>
    <row r="779" spans="8:9" ht="12.75" customHeight="1">
      <c r="H779" s="40"/>
      <c r="I779" s="41"/>
    </row>
    <row r="780" spans="8:9" ht="12.75" customHeight="1">
      <c r="H780" s="40"/>
      <c r="I780" s="41"/>
    </row>
    <row r="781" spans="8:9" ht="12.75" customHeight="1">
      <c r="H781" s="40"/>
      <c r="I781" s="41"/>
    </row>
    <row r="782" spans="8:9" ht="12.75" customHeight="1">
      <c r="H782" s="40"/>
      <c r="I782" s="41"/>
    </row>
    <row r="783" spans="8:9" ht="12.75" customHeight="1">
      <c r="H783" s="40"/>
      <c r="I783" s="41"/>
    </row>
    <row r="784" spans="8:9" ht="12.75" customHeight="1">
      <c r="H784" s="40"/>
      <c r="I784" s="41"/>
    </row>
    <row r="785" spans="8:9" ht="12.75" customHeight="1">
      <c r="H785" s="40"/>
      <c r="I785" s="41"/>
    </row>
    <row r="786" spans="8:9" ht="12.75" customHeight="1">
      <c r="H786" s="40"/>
      <c r="I786" s="41"/>
    </row>
    <row r="787" spans="8:9" ht="12.75" customHeight="1">
      <c r="H787" s="40"/>
      <c r="I787" s="41"/>
    </row>
    <row r="788" spans="8:9" ht="12.75" customHeight="1">
      <c r="H788" s="40"/>
      <c r="I788" s="41"/>
    </row>
    <row r="789" spans="8:9" ht="12.75" customHeight="1">
      <c r="H789" s="40"/>
      <c r="I789" s="41"/>
    </row>
    <row r="790" spans="8:9" ht="12.75" customHeight="1">
      <c r="H790" s="40"/>
      <c r="I790" s="41"/>
    </row>
    <row r="791" spans="8:9" ht="12.75" customHeight="1">
      <c r="H791" s="40"/>
      <c r="I791" s="41"/>
    </row>
    <row r="792" spans="8:9" ht="12.75" customHeight="1">
      <c r="H792" s="40"/>
      <c r="I792" s="41"/>
    </row>
    <row r="793" spans="8:9" ht="12.75" customHeight="1">
      <c r="H793" s="40"/>
      <c r="I793" s="41"/>
    </row>
    <row r="794" spans="8:9" ht="12.75" customHeight="1">
      <c r="H794" s="40"/>
      <c r="I794" s="41"/>
    </row>
    <row r="795" spans="8:9" ht="12.75" customHeight="1">
      <c r="H795" s="40"/>
      <c r="I795" s="41"/>
    </row>
    <row r="796" spans="8:9" ht="12.75" customHeight="1">
      <c r="H796" s="40"/>
      <c r="I796" s="41"/>
    </row>
    <row r="797" spans="8:9" ht="12.75" customHeight="1">
      <c r="H797" s="40"/>
      <c r="I797" s="41"/>
    </row>
    <row r="798" spans="8:9" ht="12.75" customHeight="1">
      <c r="H798" s="40"/>
      <c r="I798" s="41"/>
    </row>
    <row r="799" spans="8:9" ht="12.75" customHeight="1">
      <c r="H799" s="40"/>
      <c r="I799" s="41"/>
    </row>
    <row r="800" spans="8:9" ht="12.75" customHeight="1">
      <c r="H800" s="40"/>
      <c r="I800" s="41"/>
    </row>
    <row r="801" spans="8:9" ht="12.75" customHeight="1">
      <c r="H801" s="40"/>
      <c r="I801" s="41"/>
    </row>
    <row r="802" spans="8:9" ht="12.75" customHeight="1">
      <c r="H802" s="40"/>
      <c r="I802" s="41"/>
    </row>
    <row r="803" spans="8:9" ht="12.75" customHeight="1">
      <c r="H803" s="40"/>
      <c r="I803" s="41"/>
    </row>
    <row r="804" spans="8:9" ht="12.75" customHeight="1">
      <c r="H804" s="40"/>
      <c r="I804" s="41"/>
    </row>
    <row r="805" spans="8:9" ht="12.75" customHeight="1">
      <c r="H805" s="40"/>
      <c r="I805" s="41"/>
    </row>
    <row r="806" spans="8:9" ht="12.75" customHeight="1">
      <c r="H806" s="40"/>
      <c r="I806" s="41"/>
    </row>
    <row r="807" spans="8:9" ht="12.75" customHeight="1">
      <c r="H807" s="40"/>
      <c r="I807" s="41"/>
    </row>
    <row r="808" spans="8:9" ht="12.75" customHeight="1">
      <c r="H808" s="40"/>
      <c r="I808" s="41"/>
    </row>
    <row r="809" spans="8:9" ht="12.75" customHeight="1">
      <c r="H809" s="40"/>
      <c r="I809" s="41"/>
    </row>
    <row r="810" spans="8:9" ht="12.75" customHeight="1">
      <c r="H810" s="40"/>
      <c r="I810" s="41"/>
    </row>
    <row r="811" spans="8:9" ht="12.75" customHeight="1">
      <c r="H811" s="40"/>
      <c r="I811" s="41"/>
    </row>
    <row r="812" spans="8:9" ht="12.75" customHeight="1">
      <c r="H812" s="40"/>
      <c r="I812" s="41"/>
    </row>
    <row r="813" spans="8:9" ht="12.75" customHeight="1">
      <c r="H813" s="40"/>
      <c r="I813" s="41"/>
    </row>
    <row r="814" spans="8:9" ht="12.75" customHeight="1">
      <c r="H814" s="40"/>
      <c r="I814" s="41"/>
    </row>
    <row r="815" spans="8:9" ht="12.75" customHeight="1">
      <c r="H815" s="40"/>
      <c r="I815" s="41"/>
    </row>
    <row r="816" spans="8:9" ht="12.75" customHeight="1">
      <c r="H816" s="40"/>
      <c r="I816" s="41"/>
    </row>
    <row r="817" spans="8:9" ht="12.75" customHeight="1">
      <c r="H817" s="40"/>
      <c r="I817" s="41"/>
    </row>
    <row r="818" spans="8:9" ht="12.75" customHeight="1">
      <c r="H818" s="40"/>
      <c r="I818" s="41"/>
    </row>
    <row r="819" spans="8:9" ht="12.75" customHeight="1">
      <c r="H819" s="40"/>
      <c r="I819" s="41"/>
    </row>
    <row r="820" spans="8:9" ht="12.75" customHeight="1">
      <c r="H820" s="40"/>
      <c r="I820" s="41"/>
    </row>
    <row r="821" spans="8:9" ht="12.75" customHeight="1">
      <c r="H821" s="40"/>
      <c r="I821" s="41"/>
    </row>
    <row r="822" spans="8:9" ht="12.75" customHeight="1">
      <c r="H822" s="40"/>
      <c r="I822" s="41"/>
    </row>
    <row r="823" spans="8:9" ht="12.75" customHeight="1">
      <c r="H823" s="40"/>
      <c r="I823" s="41"/>
    </row>
    <row r="824" spans="8:9" ht="12.75" customHeight="1">
      <c r="H824" s="40"/>
      <c r="I824" s="41"/>
    </row>
    <row r="825" spans="8:9" ht="12.75" customHeight="1">
      <c r="H825" s="40"/>
      <c r="I825" s="41"/>
    </row>
    <row r="826" spans="8:9" ht="12.75" customHeight="1">
      <c r="H826" s="40"/>
      <c r="I826" s="41"/>
    </row>
    <row r="827" spans="8:9" ht="12.75" customHeight="1">
      <c r="H827" s="40"/>
      <c r="I827" s="41"/>
    </row>
    <row r="828" spans="8:9" ht="12.75" customHeight="1">
      <c r="H828" s="40"/>
      <c r="I828" s="41"/>
    </row>
    <row r="829" spans="8:9" ht="12.75" customHeight="1">
      <c r="H829" s="40"/>
      <c r="I829" s="41"/>
    </row>
    <row r="830" spans="8:9" ht="12.75" customHeight="1">
      <c r="H830" s="40"/>
      <c r="I830" s="41"/>
    </row>
    <row r="831" spans="8:9" ht="12.75" customHeight="1">
      <c r="H831" s="40"/>
      <c r="I831" s="41"/>
    </row>
    <row r="832" spans="8:9" ht="12.75" customHeight="1">
      <c r="H832" s="40"/>
      <c r="I832" s="41"/>
    </row>
    <row r="833" spans="8:9" ht="12.75" customHeight="1">
      <c r="H833" s="40"/>
      <c r="I833" s="41"/>
    </row>
    <row r="834" spans="8:9" ht="12.75" customHeight="1">
      <c r="H834" s="40"/>
      <c r="I834" s="41"/>
    </row>
    <row r="835" spans="8:9" ht="12.75" customHeight="1">
      <c r="H835" s="40"/>
      <c r="I835" s="41"/>
    </row>
    <row r="836" spans="8:9" ht="12.75" customHeight="1">
      <c r="H836" s="40"/>
      <c r="I836" s="41"/>
    </row>
    <row r="837" spans="8:9" ht="12.75" customHeight="1">
      <c r="H837" s="40"/>
      <c r="I837" s="41"/>
    </row>
    <row r="838" spans="8:9" ht="12.75" customHeight="1">
      <c r="H838" s="40"/>
      <c r="I838" s="41"/>
    </row>
    <row r="839" spans="8:9" ht="12.75" customHeight="1">
      <c r="H839" s="40"/>
      <c r="I839" s="41"/>
    </row>
    <row r="840" spans="8:9" ht="12.75" customHeight="1">
      <c r="H840" s="40"/>
      <c r="I840" s="41"/>
    </row>
    <row r="841" spans="8:9" ht="12.75" customHeight="1">
      <c r="H841" s="40"/>
      <c r="I841" s="41"/>
    </row>
    <row r="842" spans="8:9" ht="12.75" customHeight="1">
      <c r="H842" s="40"/>
      <c r="I842" s="41"/>
    </row>
    <row r="843" spans="8:9" ht="12.75" customHeight="1">
      <c r="H843" s="40"/>
      <c r="I843" s="41"/>
    </row>
    <row r="844" spans="8:9" ht="12.75" customHeight="1">
      <c r="H844" s="40"/>
      <c r="I844" s="41"/>
    </row>
    <row r="845" spans="8:9" ht="12.75" customHeight="1">
      <c r="H845" s="40"/>
      <c r="I845" s="41"/>
    </row>
    <row r="846" spans="8:9" ht="12.75" customHeight="1">
      <c r="H846" s="40"/>
      <c r="I846" s="41"/>
    </row>
    <row r="847" spans="8:9" ht="12.75" customHeight="1">
      <c r="H847" s="40"/>
      <c r="I847" s="41"/>
    </row>
    <row r="848" spans="8:9" ht="12.75" customHeight="1">
      <c r="H848" s="40"/>
      <c r="I848" s="41"/>
    </row>
    <row r="849" spans="8:9" ht="12.75" customHeight="1">
      <c r="H849" s="40"/>
      <c r="I849" s="41"/>
    </row>
    <row r="850" spans="8:9" ht="12.75" customHeight="1">
      <c r="H850" s="40"/>
      <c r="I850" s="41"/>
    </row>
    <row r="851" spans="8:9" ht="12.75" customHeight="1">
      <c r="H851" s="40"/>
      <c r="I851" s="41"/>
    </row>
    <row r="852" spans="8:9" ht="12.75" customHeight="1">
      <c r="H852" s="40"/>
      <c r="I852" s="41"/>
    </row>
    <row r="853" spans="8:9" ht="12.75" customHeight="1">
      <c r="H853" s="40"/>
      <c r="I853" s="41"/>
    </row>
    <row r="854" spans="8:9" ht="12.75" customHeight="1">
      <c r="H854" s="40"/>
      <c r="I854" s="41"/>
    </row>
    <row r="855" spans="8:9" ht="12.75" customHeight="1">
      <c r="H855" s="40"/>
      <c r="I855" s="41"/>
    </row>
    <row r="856" spans="8:9" ht="12.75" customHeight="1">
      <c r="H856" s="40"/>
      <c r="I856" s="41"/>
    </row>
    <row r="857" spans="8:9" ht="12.75" customHeight="1">
      <c r="H857" s="40"/>
      <c r="I857" s="41"/>
    </row>
    <row r="858" spans="8:9" ht="12.75" customHeight="1">
      <c r="H858" s="40"/>
      <c r="I858" s="41"/>
    </row>
    <row r="859" spans="8:9" ht="12.75" customHeight="1">
      <c r="H859" s="40"/>
      <c r="I859" s="41"/>
    </row>
    <row r="860" spans="8:9" ht="12.75" customHeight="1">
      <c r="H860" s="40"/>
      <c r="I860" s="41"/>
    </row>
    <row r="861" spans="8:9" ht="12.75" customHeight="1">
      <c r="H861" s="40"/>
      <c r="I861" s="41"/>
    </row>
    <row r="862" spans="8:9" ht="12.75" customHeight="1">
      <c r="H862" s="40"/>
      <c r="I862" s="41"/>
    </row>
    <row r="863" spans="8:9" ht="12.75" customHeight="1">
      <c r="H863" s="40"/>
      <c r="I863" s="41"/>
    </row>
    <row r="864" spans="8:9" ht="12.75" customHeight="1">
      <c r="H864" s="40"/>
      <c r="I864" s="41"/>
    </row>
    <row r="865" spans="8:9" ht="12.75" customHeight="1">
      <c r="H865" s="40"/>
      <c r="I865" s="41"/>
    </row>
    <row r="866" spans="8:9" ht="12.75" customHeight="1">
      <c r="H866" s="40"/>
      <c r="I866" s="41"/>
    </row>
    <row r="867" spans="8:9" ht="12.75" customHeight="1">
      <c r="H867" s="40"/>
      <c r="I867" s="41"/>
    </row>
    <row r="868" spans="8:9" ht="12.75" customHeight="1">
      <c r="H868" s="40"/>
      <c r="I868" s="41"/>
    </row>
    <row r="869" spans="8:9" ht="12.75" customHeight="1">
      <c r="H869" s="40"/>
      <c r="I869" s="41"/>
    </row>
    <row r="870" spans="8:9" ht="12.75" customHeight="1">
      <c r="H870" s="40"/>
      <c r="I870" s="41"/>
    </row>
    <row r="871" spans="8:9" ht="12.75" customHeight="1">
      <c r="H871" s="40"/>
      <c r="I871" s="41"/>
    </row>
    <row r="872" spans="8:9" ht="12.75" customHeight="1">
      <c r="H872" s="40"/>
      <c r="I872" s="41"/>
    </row>
    <row r="873" spans="8:9" ht="12.75" customHeight="1">
      <c r="H873" s="40"/>
      <c r="I873" s="41"/>
    </row>
    <row r="874" spans="8:9" ht="12.75" customHeight="1">
      <c r="H874" s="40"/>
      <c r="I874" s="41"/>
    </row>
    <row r="875" spans="8:9" ht="12.75" customHeight="1">
      <c r="H875" s="40"/>
      <c r="I875" s="41"/>
    </row>
    <row r="876" spans="8:9" ht="12.75" customHeight="1">
      <c r="H876" s="40"/>
      <c r="I876" s="41"/>
    </row>
    <row r="877" spans="8:9" ht="12.75" customHeight="1">
      <c r="H877" s="40"/>
      <c r="I877" s="41"/>
    </row>
    <row r="878" spans="8:9" ht="12.75" customHeight="1">
      <c r="H878" s="40"/>
      <c r="I878" s="41"/>
    </row>
    <row r="879" spans="8:9" ht="12.75" customHeight="1">
      <c r="H879" s="40"/>
      <c r="I879" s="41"/>
    </row>
    <row r="880" spans="8:9" ht="12.75" customHeight="1">
      <c r="H880" s="40"/>
      <c r="I880" s="41"/>
    </row>
    <row r="881" spans="8:9" ht="12.75" customHeight="1">
      <c r="H881" s="40"/>
      <c r="I881" s="41"/>
    </row>
    <row r="882" spans="8:9" ht="12.75" customHeight="1">
      <c r="H882" s="40"/>
      <c r="I882" s="41"/>
    </row>
    <row r="883" spans="8:9" ht="12.75" customHeight="1">
      <c r="H883" s="40"/>
      <c r="I883" s="41"/>
    </row>
    <row r="884" spans="8:9" ht="12.75" customHeight="1">
      <c r="H884" s="40"/>
      <c r="I884" s="41"/>
    </row>
    <row r="885" spans="8:9" ht="12.75" customHeight="1">
      <c r="H885" s="40"/>
      <c r="I885" s="41"/>
    </row>
    <row r="886" spans="8:9" ht="12.75" customHeight="1">
      <c r="H886" s="40"/>
      <c r="I886" s="41"/>
    </row>
    <row r="887" spans="8:9" ht="12.75" customHeight="1">
      <c r="H887" s="40"/>
      <c r="I887" s="41"/>
    </row>
    <row r="888" spans="8:9" ht="12.75" customHeight="1">
      <c r="H888" s="40"/>
      <c r="I888" s="41"/>
    </row>
    <row r="889" spans="8:9" ht="12.75" customHeight="1">
      <c r="H889" s="40"/>
      <c r="I889" s="41"/>
    </row>
    <row r="890" spans="8:9" ht="12.75" customHeight="1">
      <c r="H890" s="40"/>
      <c r="I890" s="41"/>
    </row>
    <row r="891" spans="8:9" ht="12.75" customHeight="1">
      <c r="H891" s="40"/>
      <c r="I891" s="41"/>
    </row>
    <row r="892" spans="8:9" ht="12.75" customHeight="1">
      <c r="H892" s="40"/>
      <c r="I892" s="41"/>
    </row>
    <row r="893" spans="8:9" ht="12.75" customHeight="1">
      <c r="H893" s="40"/>
      <c r="I893" s="41"/>
    </row>
    <row r="894" spans="8:9" ht="12.75" customHeight="1">
      <c r="H894" s="40"/>
      <c r="I894" s="41"/>
    </row>
    <row r="895" spans="8:9" ht="12.75" customHeight="1">
      <c r="H895" s="40"/>
      <c r="I895" s="41"/>
    </row>
    <row r="896" spans="8:9" ht="12.75" customHeight="1">
      <c r="H896" s="40"/>
      <c r="I896" s="41"/>
    </row>
    <row r="897" spans="8:9" ht="12.75" customHeight="1">
      <c r="H897" s="40"/>
      <c r="I897" s="41"/>
    </row>
    <row r="898" spans="8:9" ht="12.75" customHeight="1">
      <c r="H898" s="40"/>
      <c r="I898" s="41"/>
    </row>
    <row r="899" spans="8:9" ht="12.75" customHeight="1">
      <c r="H899" s="40"/>
      <c r="I899" s="41"/>
    </row>
    <row r="900" spans="8:9" ht="12.75" customHeight="1">
      <c r="H900" s="40"/>
      <c r="I900" s="41"/>
    </row>
    <row r="901" spans="8:9" ht="12.75" customHeight="1">
      <c r="H901" s="40"/>
      <c r="I901" s="41"/>
    </row>
    <row r="902" spans="8:9" ht="12.75" customHeight="1">
      <c r="H902" s="40"/>
      <c r="I902" s="41"/>
    </row>
    <row r="903" spans="8:9" ht="12.75" customHeight="1">
      <c r="H903" s="40"/>
      <c r="I903" s="41"/>
    </row>
    <row r="904" spans="8:9" ht="12.75" customHeight="1">
      <c r="H904" s="40"/>
      <c r="I904" s="41"/>
    </row>
    <row r="905" spans="8:9" ht="12.75" customHeight="1">
      <c r="H905" s="40"/>
      <c r="I905" s="41"/>
    </row>
    <row r="906" spans="8:9" ht="12.75" customHeight="1">
      <c r="H906" s="40"/>
      <c r="I906" s="41"/>
    </row>
    <row r="907" spans="8:9" ht="12.75" customHeight="1">
      <c r="H907" s="40"/>
      <c r="I907" s="41"/>
    </row>
    <row r="908" spans="8:9" ht="12.75" customHeight="1">
      <c r="H908" s="40"/>
      <c r="I908" s="41"/>
    </row>
    <row r="909" spans="8:9" ht="12.75" customHeight="1">
      <c r="H909" s="40"/>
      <c r="I909" s="41"/>
    </row>
    <row r="910" spans="8:9" ht="12.75" customHeight="1">
      <c r="H910" s="40"/>
      <c r="I910" s="41"/>
    </row>
    <row r="911" spans="8:9" ht="12.75" customHeight="1">
      <c r="H911" s="40"/>
      <c r="I911" s="41"/>
    </row>
    <row r="912" spans="8:9" ht="12.75" customHeight="1">
      <c r="H912" s="40"/>
      <c r="I912" s="41"/>
    </row>
    <row r="913" spans="8:9" ht="12.75" customHeight="1">
      <c r="H913" s="40"/>
      <c r="I913" s="41"/>
    </row>
    <row r="914" spans="8:9" ht="12.75" customHeight="1">
      <c r="H914" s="40"/>
      <c r="I914" s="41"/>
    </row>
    <row r="915" spans="8:9" ht="12.75" customHeight="1">
      <c r="H915" s="40"/>
      <c r="I915" s="41"/>
    </row>
    <row r="916" spans="8:9" ht="12.75" customHeight="1">
      <c r="H916" s="40"/>
      <c r="I916" s="41"/>
    </row>
    <row r="917" spans="8:9" ht="12.75" customHeight="1">
      <c r="H917" s="40"/>
      <c r="I917" s="41"/>
    </row>
    <row r="918" spans="8:9" ht="12.75" customHeight="1">
      <c r="H918" s="40"/>
      <c r="I918" s="41"/>
    </row>
    <row r="919" spans="8:9" ht="12.75" customHeight="1">
      <c r="H919" s="40"/>
      <c r="I919" s="41"/>
    </row>
    <row r="920" spans="8:9" ht="12.75" customHeight="1">
      <c r="H920" s="40"/>
      <c r="I920" s="41"/>
    </row>
    <row r="921" spans="8:9" ht="12.75" customHeight="1">
      <c r="H921" s="40"/>
      <c r="I921" s="41"/>
    </row>
    <row r="922" spans="8:9" ht="12.75" customHeight="1">
      <c r="H922" s="40"/>
      <c r="I922" s="41"/>
    </row>
    <row r="923" spans="8:9" ht="12.75" customHeight="1">
      <c r="H923" s="40"/>
      <c r="I923" s="41"/>
    </row>
    <row r="924" spans="8:9" ht="12.75" customHeight="1">
      <c r="H924" s="40"/>
      <c r="I924" s="41"/>
    </row>
    <row r="925" spans="8:9" ht="12.75" customHeight="1">
      <c r="H925" s="40"/>
      <c r="I925" s="41"/>
    </row>
    <row r="926" spans="8:9" ht="12.75" customHeight="1">
      <c r="H926" s="40"/>
      <c r="I926" s="41"/>
    </row>
    <row r="927" spans="8:9" ht="12.75" customHeight="1">
      <c r="H927" s="40"/>
      <c r="I927" s="41"/>
    </row>
    <row r="928" spans="8:9" ht="12.75" customHeight="1">
      <c r="H928" s="40"/>
      <c r="I928" s="41"/>
    </row>
    <row r="929" spans="8:9" ht="12.75" customHeight="1">
      <c r="H929" s="40"/>
      <c r="I929" s="41"/>
    </row>
    <row r="930" spans="8:9" ht="12.75" customHeight="1">
      <c r="H930" s="40"/>
      <c r="I930" s="41"/>
    </row>
    <row r="931" spans="8:9" ht="12.75" customHeight="1">
      <c r="H931" s="40"/>
      <c r="I931" s="41"/>
    </row>
    <row r="932" spans="8:9" ht="12.75" customHeight="1">
      <c r="H932" s="40"/>
      <c r="I932" s="41"/>
    </row>
    <row r="933" spans="8:9" ht="12.75" customHeight="1">
      <c r="H933" s="40"/>
      <c r="I933" s="41"/>
    </row>
    <row r="934" spans="8:9" ht="12.75" customHeight="1">
      <c r="H934" s="40"/>
      <c r="I934" s="41"/>
    </row>
    <row r="935" spans="8:9" ht="12.75" customHeight="1">
      <c r="H935" s="40"/>
      <c r="I935" s="41"/>
    </row>
    <row r="936" spans="8:9" ht="12.75" customHeight="1">
      <c r="H936" s="40"/>
      <c r="I936" s="41"/>
    </row>
    <row r="937" spans="8:9" ht="12.75" customHeight="1">
      <c r="H937" s="40"/>
      <c r="I937" s="41"/>
    </row>
  </sheetData>
  <mergeCells count="21">
    <mergeCell ref="D1:I1"/>
    <mergeCell ref="D2:I2"/>
    <mergeCell ref="D3:I3"/>
    <mergeCell ref="A9:A10"/>
    <mergeCell ref="B9:B10"/>
    <mergeCell ref="C9:C10"/>
    <mergeCell ref="D9:D10"/>
    <mergeCell ref="E9:E10"/>
    <mergeCell ref="F9:F10"/>
    <mergeCell ref="G9:G10"/>
    <mergeCell ref="A7:I7"/>
    <mergeCell ref="G37:I37"/>
    <mergeCell ref="H9:H10"/>
    <mergeCell ref="I9:I10"/>
    <mergeCell ref="A15:G15"/>
    <mergeCell ref="B16:I16"/>
    <mergeCell ref="A29:G29"/>
    <mergeCell ref="G34:H34"/>
    <mergeCell ref="B11:I11"/>
    <mergeCell ref="B30:I30"/>
    <mergeCell ref="A33:G33"/>
  </mergeCells>
  <phoneticPr fontId="16" type="noConversion"/>
  <pageMargins left="0.9055118110236221" right="0.51181102362204722" top="0.78740157480314965" bottom="0.78740157480314965" header="0" footer="0"/>
  <pageSetup paperSize="9" scale="5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3"/>
  <sheetViews>
    <sheetView zoomScale="85" zoomScaleNormal="85" workbookViewId="0">
      <selection activeCell="I24" sqref="I24"/>
    </sheetView>
  </sheetViews>
  <sheetFormatPr defaultRowHeight="15"/>
  <cols>
    <col min="1" max="1" width="30.140625" customWidth="1"/>
    <col min="2" max="2" width="17.7109375" customWidth="1"/>
    <col min="3" max="3" width="11.7109375" customWidth="1"/>
    <col min="4" max="4" width="26.28515625" bestFit="1" customWidth="1"/>
    <col min="7" max="7" width="1.85546875" customWidth="1"/>
    <col min="8" max="8" width="5.140625" hidden="1" customWidth="1"/>
    <col min="10" max="10" width="11.85546875" bestFit="1" customWidth="1"/>
    <col min="11" max="11" width="12.85546875" bestFit="1" customWidth="1"/>
  </cols>
  <sheetData>
    <row r="1" spans="1:8">
      <c r="A1" s="263" t="s">
        <v>114</v>
      </c>
      <c r="B1" s="263"/>
      <c r="C1" s="263"/>
      <c r="D1" s="263"/>
      <c r="E1" s="263"/>
      <c r="F1" s="263"/>
      <c r="G1" s="263"/>
      <c r="H1" s="263"/>
    </row>
    <row r="2" spans="1:8" ht="46.9" customHeight="1">
      <c r="A2" s="264" t="s">
        <v>203</v>
      </c>
      <c r="B2" s="265"/>
      <c r="C2" s="265"/>
      <c r="D2" s="265"/>
      <c r="E2" s="265"/>
      <c r="F2" s="265"/>
      <c r="G2" s="265"/>
      <c r="H2" s="266"/>
    </row>
    <row r="4" spans="1:8">
      <c r="A4" s="164" t="s">
        <v>107</v>
      </c>
      <c r="B4" s="175">
        <v>0.12</v>
      </c>
    </row>
    <row r="5" spans="1:8">
      <c r="A5" s="164" t="s">
        <v>108</v>
      </c>
      <c r="B5" s="175">
        <v>3</v>
      </c>
    </row>
    <row r="6" spans="1:8">
      <c r="A6" s="164" t="s">
        <v>109</v>
      </c>
      <c r="B6" s="175">
        <v>3</v>
      </c>
    </row>
    <row r="7" spans="1:8">
      <c r="A7" s="164" t="s">
        <v>110</v>
      </c>
      <c r="B7" s="175">
        <v>3</v>
      </c>
    </row>
    <row r="9" spans="1:8">
      <c r="A9" s="166"/>
      <c r="B9" s="175" t="s">
        <v>101</v>
      </c>
      <c r="C9" s="175" t="s">
        <v>102</v>
      </c>
      <c r="D9" s="175" t="s">
        <v>103</v>
      </c>
      <c r="E9" s="166"/>
      <c r="F9" s="166"/>
    </row>
    <row r="10" spans="1:8">
      <c r="A10" s="176" t="s">
        <v>100</v>
      </c>
      <c r="B10" s="175">
        <f>B4</f>
        <v>0.12</v>
      </c>
      <c r="C10" s="175">
        <v>3</v>
      </c>
      <c r="D10" s="175">
        <v>3</v>
      </c>
      <c r="E10" s="175">
        <f>PRODUCT(B10:D10)</f>
        <v>1.08</v>
      </c>
      <c r="F10" s="166"/>
    </row>
    <row r="11" spans="1:8">
      <c r="A11" s="166"/>
      <c r="B11" s="166"/>
      <c r="C11" s="166"/>
      <c r="D11" s="166"/>
      <c r="E11" s="166"/>
      <c r="F11" s="166"/>
    </row>
    <row r="12" spans="1:8">
      <c r="A12" s="166"/>
      <c r="B12" s="166"/>
      <c r="C12" s="166"/>
      <c r="D12" s="166"/>
      <c r="E12" s="166"/>
      <c r="F12" s="166"/>
    </row>
    <row r="13" spans="1:8">
      <c r="A13" s="166"/>
      <c r="B13" s="167" t="s">
        <v>101</v>
      </c>
      <c r="C13" s="167" t="s">
        <v>102</v>
      </c>
      <c r="D13" s="167" t="s">
        <v>103</v>
      </c>
      <c r="E13" s="167" t="s">
        <v>104</v>
      </c>
      <c r="F13" s="165"/>
    </row>
    <row r="14" spans="1:8">
      <c r="A14" s="175" t="s">
        <v>111</v>
      </c>
      <c r="B14" s="167">
        <v>0.15</v>
      </c>
      <c r="C14" s="167">
        <v>3</v>
      </c>
      <c r="D14" s="167">
        <v>3</v>
      </c>
      <c r="E14" s="167">
        <v>4</v>
      </c>
      <c r="F14" s="175">
        <f>PRODUCT(B14:E14)</f>
        <v>5.3999999999999995</v>
      </c>
    </row>
    <row r="15" spans="1:8">
      <c r="A15" s="166"/>
      <c r="B15" s="166"/>
      <c r="C15" s="166"/>
      <c r="D15" s="166"/>
      <c r="E15" s="166"/>
      <c r="F15" s="166"/>
    </row>
    <row r="16" spans="1:8">
      <c r="A16" s="166"/>
      <c r="B16" s="166"/>
      <c r="C16" s="166"/>
      <c r="D16" s="166"/>
      <c r="E16" s="166"/>
      <c r="F16" s="166"/>
    </row>
    <row r="17" spans="1:11">
      <c r="A17" s="167" t="s">
        <v>112</v>
      </c>
      <c r="B17" s="167">
        <v>0.1</v>
      </c>
      <c r="C17" s="167">
        <v>3</v>
      </c>
      <c r="D17" s="167">
        <v>3</v>
      </c>
      <c r="E17" s="175">
        <f>PRODUCT(B17:D17)</f>
        <v>0.90000000000000013</v>
      </c>
      <c r="F17" s="166"/>
    </row>
    <row r="18" spans="1:11">
      <c r="A18" s="166"/>
      <c r="B18" s="166"/>
      <c r="C18" s="166"/>
      <c r="D18" s="166"/>
      <c r="E18" s="166"/>
      <c r="F18" s="166"/>
    </row>
    <row r="19" spans="1:11">
      <c r="A19" s="175" t="s">
        <v>113</v>
      </c>
      <c r="B19" s="175">
        <v>7.38</v>
      </c>
      <c r="C19" s="166"/>
      <c r="D19" s="166"/>
      <c r="E19" s="166"/>
      <c r="F19" s="166"/>
    </row>
    <row r="20" spans="1:11">
      <c r="I20" s="179" t="s">
        <v>90</v>
      </c>
      <c r="J20" s="179" t="s">
        <v>115</v>
      </c>
      <c r="K20" s="180" t="s">
        <v>116</v>
      </c>
    </row>
    <row r="21" spans="1:11" ht="84.75" customHeight="1">
      <c r="A21" s="174" t="s">
        <v>105</v>
      </c>
      <c r="B21" s="261" t="s">
        <v>106</v>
      </c>
      <c r="C21" s="261"/>
      <c r="D21" s="261"/>
      <c r="E21" s="261"/>
      <c r="F21" s="261"/>
      <c r="G21" s="261"/>
      <c r="H21" s="262"/>
      <c r="I21" s="167">
        <f>SUM(E10,F14,E17)</f>
        <v>7.38</v>
      </c>
      <c r="J21" s="177">
        <f>2488.17</f>
        <v>2488.17</v>
      </c>
      <c r="K21" s="178">
        <f>I21*J21</f>
        <v>18362.694599999999</v>
      </c>
    </row>
    <row r="22" spans="1:11" ht="92.25" customHeight="1">
      <c r="A22" s="174" t="s">
        <v>87</v>
      </c>
      <c r="B22" s="261" t="s">
        <v>88</v>
      </c>
      <c r="C22" s="261"/>
      <c r="D22" s="261"/>
      <c r="E22" s="261"/>
      <c r="F22" s="261"/>
      <c r="G22" s="261"/>
      <c r="H22" s="262"/>
      <c r="I22" s="167">
        <v>2</v>
      </c>
      <c r="J22" s="177">
        <v>574.79999999999995</v>
      </c>
      <c r="K22" s="178">
        <f>I22*J22</f>
        <v>1149.5999999999999</v>
      </c>
    </row>
    <row r="23" spans="1:11">
      <c r="J23" s="179" t="s">
        <v>52</v>
      </c>
      <c r="K23" s="181">
        <f>ROUND(SUM(K21:K22),2)</f>
        <v>19512.29</v>
      </c>
    </row>
  </sheetData>
  <mergeCells count="4">
    <mergeCell ref="B21:H21"/>
    <mergeCell ref="B22:H22"/>
    <mergeCell ref="A1:H1"/>
    <mergeCell ref="A2:H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C9022-06D3-46EA-B9E5-DCF6BBB1CBA0}">
  <dimension ref="A1:R27"/>
  <sheetViews>
    <sheetView zoomScale="55" zoomScaleNormal="55" zoomScaleSheetLayoutView="80" workbookViewId="0">
      <selection activeCell="C23" sqref="C23"/>
    </sheetView>
  </sheetViews>
  <sheetFormatPr defaultColWidth="8.85546875" defaultRowHeight="12.75"/>
  <cols>
    <col min="1" max="1" width="8.85546875" style="67"/>
    <col min="2" max="2" width="9.85546875" style="67" customWidth="1"/>
    <col min="3" max="3" width="37.85546875" style="67" customWidth="1"/>
    <col min="4" max="4" width="14.85546875" style="67" customWidth="1"/>
    <col min="5" max="5" width="23.28515625" style="67" customWidth="1"/>
    <col min="6" max="6" width="16.140625" style="67" customWidth="1"/>
    <col min="7" max="9" width="22.42578125" style="67" customWidth="1"/>
    <col min="10" max="10" width="33.7109375" style="67" customWidth="1"/>
    <col min="11" max="11" width="8" style="67" customWidth="1"/>
    <col min="12" max="16384" width="8.85546875" style="67"/>
  </cols>
  <sheetData>
    <row r="1" spans="1:18" ht="24" customHeight="1"/>
    <row r="2" spans="1:18" ht="31.5" customHeight="1">
      <c r="C2" s="98"/>
      <c r="D2" s="97"/>
      <c r="E2" s="97"/>
      <c r="F2" s="97"/>
      <c r="G2" s="97"/>
      <c r="H2" s="97"/>
      <c r="I2" s="97"/>
    </row>
    <row r="3" spans="1:18" ht="29.25" customHeight="1">
      <c r="A3" s="267" t="s">
        <v>19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</row>
    <row r="4" spans="1:18" ht="28.5" customHeight="1">
      <c r="A4" s="267" t="s">
        <v>20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</row>
    <row r="5" spans="1:18" ht="28.5" customHeight="1">
      <c r="A5" s="267" t="s">
        <v>21</v>
      </c>
      <c r="B5" s="267"/>
      <c r="C5" s="267"/>
      <c r="D5" s="267"/>
      <c r="E5" s="267"/>
      <c r="F5" s="267"/>
      <c r="G5" s="267"/>
      <c r="H5" s="267"/>
      <c r="I5" s="267"/>
      <c r="J5" s="267"/>
      <c r="K5" s="267"/>
      <c r="M5" s="268"/>
      <c r="N5" s="268"/>
      <c r="O5" s="268"/>
      <c r="P5" s="268"/>
      <c r="Q5" s="268"/>
      <c r="R5" s="268"/>
    </row>
    <row r="6" spans="1:18" ht="24.75" customHeight="1">
      <c r="A6" s="96"/>
      <c r="B6" s="96"/>
      <c r="C6" s="96"/>
      <c r="D6" s="96"/>
      <c r="E6" s="96"/>
      <c r="F6" s="96"/>
      <c r="G6" s="96"/>
      <c r="H6" s="96"/>
      <c r="I6" s="96"/>
      <c r="J6" s="96"/>
      <c r="K6" s="96"/>
      <c r="M6" s="95"/>
      <c r="N6" s="95"/>
      <c r="O6" s="95"/>
      <c r="P6" s="95"/>
      <c r="Q6" s="95"/>
      <c r="R6" s="95"/>
    </row>
    <row r="7" spans="1:18" ht="24.75" customHeight="1">
      <c r="A7" s="96"/>
      <c r="B7" s="96"/>
      <c r="C7" s="96"/>
      <c r="D7" s="96"/>
      <c r="E7" s="96"/>
      <c r="F7" s="96"/>
      <c r="G7" s="96"/>
      <c r="H7" s="96"/>
      <c r="I7" s="96"/>
      <c r="J7" s="96"/>
      <c r="K7" s="96"/>
      <c r="M7" s="95"/>
      <c r="N7" s="95"/>
      <c r="O7" s="95"/>
      <c r="P7" s="95"/>
      <c r="Q7" s="95"/>
      <c r="R7" s="95"/>
    </row>
    <row r="8" spans="1:18" ht="26.25" customHeight="1">
      <c r="B8" s="94"/>
      <c r="C8" s="93"/>
      <c r="J8" s="269"/>
      <c r="K8" s="269"/>
      <c r="L8" s="269"/>
      <c r="M8" s="268"/>
      <c r="N8" s="268"/>
      <c r="O8" s="268"/>
      <c r="P8" s="268"/>
      <c r="Q8" s="268"/>
      <c r="R8" s="268"/>
    </row>
    <row r="9" spans="1:18" ht="18">
      <c r="A9" s="274" t="s">
        <v>206</v>
      </c>
      <c r="B9" s="274"/>
      <c r="C9" s="274"/>
      <c r="D9" s="274"/>
      <c r="E9" s="274"/>
      <c r="F9" s="274"/>
      <c r="G9" s="274"/>
      <c r="H9" s="274"/>
      <c r="I9" s="274"/>
      <c r="J9" s="274"/>
      <c r="K9" s="274"/>
    </row>
    <row r="10" spans="1:18" ht="27.75">
      <c r="A10" s="92"/>
      <c r="B10" s="92"/>
      <c r="C10" s="92"/>
      <c r="D10" s="92"/>
      <c r="E10" s="92"/>
      <c r="F10" s="92"/>
      <c r="G10" s="92"/>
      <c r="H10" s="92"/>
      <c r="I10" s="92"/>
      <c r="J10" s="92"/>
      <c r="K10" s="91"/>
    </row>
    <row r="11" spans="1:18" ht="27.75">
      <c r="A11" s="92"/>
      <c r="B11" s="92"/>
      <c r="C11" s="92"/>
      <c r="D11" s="92"/>
      <c r="E11" s="92"/>
      <c r="F11" s="92"/>
      <c r="G11" s="92"/>
      <c r="H11" s="92"/>
      <c r="I11" s="92"/>
      <c r="J11" s="92"/>
      <c r="K11" s="91"/>
    </row>
    <row r="12" spans="1:18" ht="27">
      <c r="A12" s="77"/>
      <c r="B12" s="77"/>
      <c r="C12" s="77"/>
      <c r="D12" s="77"/>
      <c r="E12" s="77"/>
      <c r="F12" s="77"/>
      <c r="G12" s="77"/>
      <c r="H12" s="77"/>
      <c r="I12" s="77"/>
      <c r="J12" s="77"/>
    </row>
    <row r="13" spans="1:18" ht="27">
      <c r="A13" s="77"/>
      <c r="B13" s="275" t="s">
        <v>25</v>
      </c>
      <c r="C13" s="276" t="s">
        <v>60</v>
      </c>
      <c r="D13" s="275" t="s">
        <v>59</v>
      </c>
      <c r="E13" s="275"/>
      <c r="F13" s="275" t="s">
        <v>58</v>
      </c>
      <c r="G13" s="275"/>
      <c r="H13" s="275" t="s">
        <v>202</v>
      </c>
      <c r="I13" s="275"/>
      <c r="J13" s="275" t="s">
        <v>52</v>
      </c>
    </row>
    <row r="14" spans="1:18" ht="27" customHeight="1">
      <c r="A14" s="77"/>
      <c r="B14" s="275"/>
      <c r="C14" s="276"/>
      <c r="D14" s="219" t="s">
        <v>5</v>
      </c>
      <c r="E14" s="90" t="s">
        <v>57</v>
      </c>
      <c r="F14" s="90" t="s">
        <v>5</v>
      </c>
      <c r="G14" s="90" t="s">
        <v>57</v>
      </c>
      <c r="H14" s="90" t="s">
        <v>5</v>
      </c>
      <c r="I14" s="90" t="s">
        <v>57</v>
      </c>
      <c r="J14" s="275"/>
    </row>
    <row r="15" spans="1:18" ht="64.5" customHeight="1">
      <c r="A15" s="77"/>
      <c r="B15" s="88">
        <v>1</v>
      </c>
      <c r="C15" s="99" t="s">
        <v>11</v>
      </c>
      <c r="D15" s="87">
        <v>1</v>
      </c>
      <c r="E15" s="86">
        <f>ROUND(D15*'Anexo IB-Planilha Orçamentaria'!I15,2)</f>
        <v>14751.62</v>
      </c>
      <c r="F15" s="100" t="s">
        <v>56</v>
      </c>
      <c r="G15" s="86" t="s">
        <v>56</v>
      </c>
      <c r="H15" s="86" t="s">
        <v>56</v>
      </c>
      <c r="I15" s="86" t="s">
        <v>56</v>
      </c>
      <c r="J15" s="89">
        <f>ROUND(SUM(G15,E15,I15),2)</f>
        <v>14751.62</v>
      </c>
    </row>
    <row r="16" spans="1:18" ht="58.5" customHeight="1">
      <c r="A16" s="77"/>
      <c r="B16" s="88">
        <v>2</v>
      </c>
      <c r="C16" s="99" t="s">
        <v>61</v>
      </c>
      <c r="D16" s="87">
        <v>0.35</v>
      </c>
      <c r="E16" s="86">
        <f>ROUND(D16*'Anexo IB-Planilha Orçamentaria'!I29,2)</f>
        <v>123242.47</v>
      </c>
      <c r="F16" s="87">
        <v>0.4</v>
      </c>
      <c r="G16" s="86">
        <f>ROUND(F16*'Anexo IB-Planilha Orçamentaria'!I29,2)</f>
        <v>140848.53</v>
      </c>
      <c r="H16" s="87">
        <v>0.25</v>
      </c>
      <c r="I16" s="86">
        <f>ROUND(H16*'Anexo IB-Planilha Orçamentaria'!I29,2)</f>
        <v>88030.33</v>
      </c>
      <c r="J16" s="89">
        <f t="shared" ref="J16:J17" si="0">ROUND(SUM(G16,E16,I16),2)</f>
        <v>352121.33</v>
      </c>
    </row>
    <row r="17" spans="1:11" ht="58.5" customHeight="1">
      <c r="A17" s="77"/>
      <c r="B17" s="88">
        <v>3</v>
      </c>
      <c r="C17" s="99" t="s">
        <v>194</v>
      </c>
      <c r="D17" s="87">
        <v>0.2</v>
      </c>
      <c r="E17" s="86">
        <f>ROUND(D17*'Anexo IB-Planilha Orçamentaria'!I33,2)</f>
        <v>44761.67</v>
      </c>
      <c r="F17" s="87">
        <v>0.3</v>
      </c>
      <c r="G17" s="86">
        <f>ROUND(F17*'Anexo IB-Planilha Orçamentaria'!I33,2)</f>
        <v>67142.5</v>
      </c>
      <c r="H17" s="87">
        <v>0.5</v>
      </c>
      <c r="I17" s="86">
        <f>ROUND(H17*'Anexo IB-Planilha Orçamentaria'!I33,2)</f>
        <v>111904.17</v>
      </c>
      <c r="J17" s="89">
        <f t="shared" si="0"/>
        <v>223808.34</v>
      </c>
    </row>
    <row r="18" spans="1:11" ht="38.450000000000003" customHeight="1">
      <c r="A18" s="77"/>
      <c r="B18" s="270" t="s">
        <v>52</v>
      </c>
      <c r="C18" s="270"/>
      <c r="D18" s="271">
        <f>SUM(E15:E17)</f>
        <v>182755.76</v>
      </c>
      <c r="E18" s="271"/>
      <c r="F18" s="271">
        <f>SUM(G15:G17)</f>
        <v>207991.03</v>
      </c>
      <c r="G18" s="271"/>
      <c r="H18" s="272">
        <f>SUM(I15:I17)</f>
        <v>199934.5</v>
      </c>
      <c r="I18" s="273"/>
      <c r="J18" s="228">
        <f>ROUND(SUM(J15:J17),2)</f>
        <v>590681.29</v>
      </c>
    </row>
    <row r="19" spans="1:11" ht="17.25" customHeight="1">
      <c r="A19" s="77"/>
      <c r="B19" s="85"/>
      <c r="C19" s="84"/>
      <c r="D19" s="83"/>
      <c r="E19" s="82"/>
      <c r="F19" s="82"/>
      <c r="G19" s="82"/>
      <c r="H19" s="82"/>
      <c r="I19" s="82"/>
      <c r="J19" s="81"/>
    </row>
    <row r="20" spans="1:11" ht="47.25" customHeight="1">
      <c r="A20" s="77"/>
      <c r="B20" s="80"/>
      <c r="C20" s="230" t="s">
        <v>209</v>
      </c>
      <c r="D20" s="79"/>
      <c r="E20" s="78"/>
      <c r="F20" s="78"/>
      <c r="G20" s="78"/>
      <c r="H20" s="78"/>
      <c r="I20" s="78"/>
      <c r="J20" s="77"/>
    </row>
    <row r="21" spans="1:11" ht="78" customHeight="1">
      <c r="B21" s="72"/>
      <c r="C21" s="231" t="s">
        <v>211</v>
      </c>
      <c r="D21" s="75"/>
      <c r="E21" s="74"/>
      <c r="F21" s="74"/>
      <c r="G21" s="74"/>
      <c r="H21" s="74"/>
      <c r="I21" s="74"/>
    </row>
    <row r="22" spans="1:11" ht="33" customHeight="1">
      <c r="B22" s="72"/>
      <c r="C22" s="71"/>
      <c r="D22" s="75"/>
      <c r="E22" s="211"/>
      <c r="F22" s="217"/>
      <c r="G22" s="217"/>
      <c r="H22" s="217"/>
      <c r="I22" s="217"/>
      <c r="J22" s="211"/>
      <c r="K22" s="76"/>
    </row>
    <row r="23" spans="1:11" ht="23.25">
      <c r="B23" s="72"/>
      <c r="C23" s="71"/>
      <c r="D23" s="70"/>
      <c r="E23" s="73"/>
      <c r="F23" s="73"/>
      <c r="G23" s="73"/>
      <c r="H23" s="73"/>
      <c r="I23" s="73"/>
      <c r="J23" s="68"/>
      <c r="K23" s="68"/>
    </row>
    <row r="24" spans="1:11" ht="23.25">
      <c r="B24" s="72"/>
      <c r="C24" s="71"/>
      <c r="D24" s="70"/>
      <c r="E24" s="73"/>
      <c r="F24" s="73"/>
      <c r="G24" s="73"/>
      <c r="H24" s="73"/>
      <c r="I24" s="73"/>
      <c r="J24" s="68"/>
      <c r="K24" s="68"/>
    </row>
    <row r="25" spans="1:11" ht="23.25">
      <c r="B25" s="72"/>
      <c r="C25" s="71"/>
      <c r="D25" s="70"/>
      <c r="E25" s="73"/>
      <c r="F25" s="73"/>
      <c r="G25" s="73"/>
      <c r="H25" s="73"/>
      <c r="I25" s="73"/>
      <c r="J25" s="68"/>
      <c r="K25" s="68"/>
    </row>
    <row r="26" spans="1:11" ht="23.25">
      <c r="B26" s="72"/>
      <c r="C26" s="71"/>
      <c r="D26" s="70"/>
      <c r="E26" s="73"/>
      <c r="F26" s="73"/>
      <c r="G26" s="73"/>
      <c r="H26" s="73"/>
      <c r="I26" s="73"/>
      <c r="J26" s="68"/>
      <c r="K26" s="68"/>
    </row>
    <row r="27" spans="1:11" ht="23.25">
      <c r="B27" s="72"/>
      <c r="C27" s="71"/>
      <c r="D27" s="70"/>
      <c r="E27" s="69"/>
      <c r="F27" s="69"/>
      <c r="G27" s="69"/>
      <c r="H27" s="69"/>
      <c r="I27" s="69"/>
      <c r="J27" s="68"/>
      <c r="K27" s="68"/>
    </row>
  </sheetData>
  <mergeCells count="17">
    <mergeCell ref="B18:C18"/>
    <mergeCell ref="D18:E18"/>
    <mergeCell ref="F18:G18"/>
    <mergeCell ref="H18:I18"/>
    <mergeCell ref="A9:K9"/>
    <mergeCell ref="B13:B14"/>
    <mergeCell ref="C13:C14"/>
    <mergeCell ref="D13:E13"/>
    <mergeCell ref="F13:G13"/>
    <mergeCell ref="H13:I13"/>
    <mergeCell ref="J13:J14"/>
    <mergeCell ref="A3:K3"/>
    <mergeCell ref="A4:K4"/>
    <mergeCell ref="A5:K5"/>
    <mergeCell ref="M5:R5"/>
    <mergeCell ref="J8:L8"/>
    <mergeCell ref="M8:R8"/>
  </mergeCells>
  <conditionalFormatting sqref="E13 E14:I14">
    <cfRule type="cellIs" dxfId="3" priority="4" stopIfTrue="1" operator="equal">
      <formula>0</formula>
    </cfRule>
  </conditionalFormatting>
  <conditionalFormatting sqref="E13 E14:I14">
    <cfRule type="cellIs" dxfId="2" priority="3" stopIfTrue="1" operator="equal">
      <formula>0</formula>
    </cfRule>
  </conditionalFormatting>
  <conditionalFormatting sqref="G13 I13">
    <cfRule type="cellIs" dxfId="1" priority="2" stopIfTrue="1" operator="equal">
      <formula>0</formula>
    </cfRule>
  </conditionalFormatting>
  <conditionalFormatting sqref="G13 I13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4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Z1001"/>
  <sheetViews>
    <sheetView zoomScaleNormal="100" workbookViewId="0">
      <selection activeCell="F12" sqref="F12"/>
    </sheetView>
  </sheetViews>
  <sheetFormatPr defaultColWidth="14.42578125" defaultRowHeight="15" customHeight="1"/>
  <cols>
    <col min="1" max="1" width="13.140625" style="107" customWidth="1"/>
    <col min="2" max="2" width="25.42578125" style="107" customWidth="1"/>
    <col min="3" max="3" width="8.7109375" style="107" customWidth="1"/>
    <col min="4" max="4" width="15.7109375" style="107" customWidth="1"/>
    <col min="5" max="5" width="11.5703125" style="107" customWidth="1"/>
    <col min="6" max="6" width="25" style="107" customWidth="1"/>
    <col min="7" max="7" width="21.85546875" style="107" customWidth="1"/>
    <col min="8" max="9" width="8.7109375" style="107" customWidth="1"/>
    <col min="10" max="10" width="21.42578125" style="107" customWidth="1"/>
    <col min="11" max="26" width="8.7109375" style="107" customWidth="1"/>
    <col min="27" max="16384" width="14.42578125" style="107"/>
  </cols>
  <sheetData>
    <row r="3" spans="1:16" ht="18" customHeight="1">
      <c r="A3" s="108"/>
      <c r="B3" s="109"/>
    </row>
    <row r="4" spans="1:16" ht="18" customHeight="1">
      <c r="A4" s="290" t="s">
        <v>19</v>
      </c>
      <c r="B4" s="290"/>
      <c r="C4" s="290"/>
      <c r="D4" s="290"/>
      <c r="E4" s="290"/>
    </row>
    <row r="5" spans="1:16" ht="22.5" customHeight="1">
      <c r="A5" s="291" t="s">
        <v>20</v>
      </c>
      <c r="B5" s="291"/>
      <c r="C5" s="291"/>
      <c r="D5" s="291"/>
      <c r="E5" s="291"/>
    </row>
    <row r="6" spans="1:16" ht="16.5" customHeight="1">
      <c r="A6" s="290" t="s">
        <v>212</v>
      </c>
      <c r="B6" s="290"/>
      <c r="C6" s="290"/>
      <c r="D6" s="290"/>
      <c r="E6" s="290"/>
    </row>
    <row r="7" spans="1:16" ht="12.75" customHeight="1">
      <c r="A7" s="110"/>
      <c r="B7" s="110"/>
      <c r="C7" s="110"/>
      <c r="D7" s="110"/>
      <c r="E7" s="110"/>
    </row>
    <row r="8" spans="1:16" ht="17.25" customHeight="1">
      <c r="B8" s="299" t="s">
        <v>207</v>
      </c>
      <c r="C8" s="299"/>
      <c r="D8" s="299"/>
      <c r="E8" s="292"/>
      <c r="F8" s="292"/>
      <c r="G8" s="292"/>
      <c r="H8" s="292"/>
      <c r="I8" s="292"/>
      <c r="J8" s="292"/>
    </row>
    <row r="9" spans="1:16" ht="18" customHeight="1">
      <c r="A9" s="293" t="s">
        <v>67</v>
      </c>
      <c r="B9" s="293"/>
      <c r="C9" s="293"/>
      <c r="D9" s="293"/>
      <c r="E9" s="293"/>
      <c r="K9" s="289"/>
      <c r="L9" s="289"/>
      <c r="M9" s="289"/>
      <c r="N9" s="289"/>
      <c r="O9" s="289"/>
      <c r="P9" s="289"/>
    </row>
    <row r="10" spans="1:16" ht="18" customHeight="1">
      <c r="A10" s="111"/>
      <c r="B10" s="111"/>
      <c r="C10" s="111"/>
      <c r="D10" s="111"/>
      <c r="E10" s="111"/>
      <c r="K10" s="112"/>
      <c r="L10" s="112"/>
      <c r="M10" s="112"/>
      <c r="N10" s="112"/>
      <c r="O10" s="112"/>
      <c r="P10" s="112"/>
    </row>
    <row r="11" spans="1:16" ht="12" customHeight="1" thickBot="1">
      <c r="C11" s="113"/>
      <c r="D11" s="110"/>
      <c r="E11" s="110"/>
      <c r="F11" s="110"/>
      <c r="G11" s="110"/>
      <c r="H11" s="110"/>
      <c r="I11" s="110"/>
      <c r="J11" s="110"/>
      <c r="K11" s="294"/>
      <c r="L11" s="294"/>
      <c r="M11" s="294"/>
      <c r="N11" s="294"/>
      <c r="O11" s="294"/>
      <c r="P11" s="294"/>
    </row>
    <row r="12" spans="1:16" ht="20.25" customHeight="1">
      <c r="B12" s="114" t="s">
        <v>68</v>
      </c>
      <c r="C12" s="115" t="s">
        <v>69</v>
      </c>
      <c r="D12" s="116">
        <v>3.5000000000000003E-2</v>
      </c>
      <c r="F12" s="117"/>
      <c r="G12" s="118"/>
      <c r="H12" s="119"/>
      <c r="I12" s="120"/>
      <c r="J12" s="120"/>
      <c r="K12" s="121"/>
    </row>
    <row r="13" spans="1:16" ht="20.25" customHeight="1">
      <c r="B13" s="122" t="s">
        <v>70</v>
      </c>
      <c r="C13" s="123" t="s">
        <v>71</v>
      </c>
      <c r="D13" s="124">
        <v>2.07E-2</v>
      </c>
      <c r="F13" s="295"/>
      <c r="G13" s="295"/>
      <c r="H13" s="295"/>
      <c r="I13" s="295"/>
      <c r="J13" s="295"/>
      <c r="K13" s="121"/>
    </row>
    <row r="14" spans="1:16" ht="22.5" customHeight="1">
      <c r="B14" s="122" t="s">
        <v>72</v>
      </c>
      <c r="C14" s="123" t="s">
        <v>73</v>
      </c>
      <c r="D14" s="124">
        <v>6.5000000000000002E-2</v>
      </c>
      <c r="F14" s="288"/>
      <c r="G14" s="288"/>
      <c r="H14" s="288"/>
      <c r="I14" s="288"/>
      <c r="J14" s="288"/>
      <c r="K14" s="121"/>
    </row>
    <row r="15" spans="1:16" ht="27" customHeight="1">
      <c r="B15" s="122" t="s">
        <v>74</v>
      </c>
      <c r="C15" s="123" t="s">
        <v>75</v>
      </c>
      <c r="D15" s="124">
        <v>5.0000000000000001E-3</v>
      </c>
      <c r="F15" s="117"/>
      <c r="G15" s="118"/>
      <c r="H15" s="119"/>
      <c r="I15" s="119"/>
      <c r="K15" s="121"/>
    </row>
    <row r="16" spans="1:16" ht="21.75" customHeight="1">
      <c r="B16" s="122" t="s">
        <v>76</v>
      </c>
      <c r="C16" s="123" t="s">
        <v>77</v>
      </c>
      <c r="D16" s="124">
        <v>0.05</v>
      </c>
      <c r="F16" s="117"/>
      <c r="G16" s="118"/>
      <c r="H16" s="119"/>
      <c r="I16" s="119"/>
      <c r="K16" s="121"/>
    </row>
    <row r="17" spans="1:26" ht="22.5" customHeight="1">
      <c r="A17" s="108"/>
      <c r="B17" s="125" t="s">
        <v>78</v>
      </c>
      <c r="C17" s="126"/>
      <c r="D17" s="127">
        <v>0</v>
      </c>
      <c r="E17" s="108"/>
      <c r="F17" s="117"/>
      <c r="G17" s="118"/>
      <c r="H17" s="119"/>
      <c r="I17" s="119"/>
      <c r="J17" s="108"/>
      <c r="K17" s="121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</row>
    <row r="18" spans="1:26" ht="19.5" customHeight="1" thickBot="1">
      <c r="B18" s="128" t="s">
        <v>79</v>
      </c>
      <c r="C18" s="129"/>
      <c r="D18" s="130">
        <v>3.6499999999999998E-2</v>
      </c>
      <c r="F18" s="117"/>
      <c r="G18" s="118"/>
      <c r="H18" s="119"/>
      <c r="I18" s="119"/>
      <c r="J18" s="131"/>
      <c r="K18" s="121"/>
    </row>
    <row r="19" spans="1:26" ht="12.75" customHeight="1">
      <c r="B19" s="132" t="s">
        <v>80</v>
      </c>
      <c r="C19" s="133"/>
      <c r="D19" s="134"/>
      <c r="F19" s="135"/>
      <c r="G19" s="135"/>
      <c r="H19" s="136"/>
      <c r="I19" s="119"/>
      <c r="K19" s="121"/>
    </row>
    <row r="20" spans="1:26" ht="24" customHeight="1" thickBot="1">
      <c r="B20" s="137" t="s">
        <v>81</v>
      </c>
      <c r="C20" s="138"/>
      <c r="D20" s="139"/>
      <c r="F20" s="117"/>
      <c r="G20" s="117"/>
      <c r="H20" s="135"/>
      <c r="I20" s="136"/>
      <c r="K20" s="121"/>
    </row>
    <row r="21" spans="1:26" ht="24" customHeight="1" thickBot="1">
      <c r="B21" s="296" t="s">
        <v>82</v>
      </c>
      <c r="C21" s="297"/>
      <c r="D21" s="140">
        <f>ROUND((((1+D12+D13)*(1+D14)*(1+D15))/(1-(D16+D17+D18))-1),4)</f>
        <v>0.2369</v>
      </c>
      <c r="F21" s="298"/>
      <c r="G21" s="278"/>
      <c r="H21" s="141"/>
      <c r="I21" s="135"/>
      <c r="K21" s="121"/>
      <c r="L21" s="108"/>
      <c r="M21" s="108"/>
      <c r="N21" s="108"/>
      <c r="O21" s="108"/>
    </row>
    <row r="22" spans="1:26" ht="12.75" customHeight="1">
      <c r="G22" s="142"/>
      <c r="H22" s="135"/>
      <c r="I22" s="141"/>
      <c r="K22" s="121"/>
      <c r="L22" s="108"/>
      <c r="M22" s="108"/>
      <c r="N22" s="108"/>
      <c r="O22" s="108"/>
    </row>
    <row r="23" spans="1:26" ht="12.75" customHeight="1">
      <c r="G23" s="142"/>
      <c r="H23" s="135"/>
      <c r="I23" s="141"/>
      <c r="K23" s="121"/>
      <c r="L23" s="108"/>
      <c r="M23" s="108"/>
      <c r="N23" s="108"/>
      <c r="O23" s="108"/>
    </row>
    <row r="24" spans="1:26" ht="12.75" customHeight="1">
      <c r="A24" s="143"/>
      <c r="B24" s="135"/>
      <c r="C24" s="135"/>
      <c r="G24" s="144"/>
      <c r="H24" s="144"/>
      <c r="I24" s="144"/>
      <c r="J24" s="144"/>
      <c r="K24" s="121"/>
      <c r="L24" s="108"/>
      <c r="M24" s="117"/>
      <c r="N24" s="118"/>
      <c r="O24" s="119"/>
    </row>
    <row r="25" spans="1:26" ht="12.75" customHeight="1">
      <c r="A25" s="286"/>
      <c r="B25" s="286"/>
      <c r="C25" s="286"/>
      <c r="D25" s="286"/>
      <c r="E25" s="286"/>
      <c r="F25" s="145"/>
      <c r="G25" s="146"/>
      <c r="H25" s="146"/>
      <c r="I25" s="146"/>
      <c r="J25" s="147"/>
      <c r="K25" s="121"/>
      <c r="L25" s="108"/>
      <c r="M25" s="117"/>
      <c r="N25" s="118"/>
      <c r="O25" s="119"/>
    </row>
    <row r="26" spans="1:26" ht="12.75" customHeight="1">
      <c r="C26" s="287"/>
      <c r="D26" s="278"/>
      <c r="E26" s="278"/>
      <c r="F26" s="278"/>
      <c r="G26" s="278"/>
      <c r="H26" s="278"/>
      <c r="I26" s="278"/>
      <c r="J26" s="144"/>
      <c r="K26" s="121"/>
      <c r="L26" s="108"/>
      <c r="M26" s="117"/>
      <c r="N26" s="288"/>
      <c r="O26" s="119"/>
    </row>
    <row r="27" spans="1:26" ht="12.75" customHeight="1">
      <c r="B27" s="232" t="s">
        <v>209</v>
      </c>
      <c r="C27" s="144"/>
      <c r="D27" s="146"/>
      <c r="E27" s="146"/>
      <c r="F27" s="146"/>
      <c r="G27" s="146"/>
      <c r="H27" s="146"/>
      <c r="I27" s="146"/>
      <c r="J27" s="144"/>
      <c r="K27" s="121"/>
      <c r="L27" s="108"/>
      <c r="M27" s="117"/>
      <c r="N27" s="288"/>
      <c r="O27" s="119"/>
    </row>
    <row r="28" spans="1:26" ht="48" customHeight="1">
      <c r="B28" s="232" t="s">
        <v>211</v>
      </c>
      <c r="C28" s="144"/>
      <c r="D28" s="146"/>
      <c r="E28" s="146"/>
      <c r="F28" s="146"/>
      <c r="G28" s="146"/>
      <c r="H28" s="146"/>
      <c r="I28" s="146"/>
      <c r="J28" s="144"/>
      <c r="K28" s="121"/>
      <c r="L28" s="108"/>
      <c r="M28" s="117"/>
      <c r="N28" s="288"/>
      <c r="O28" s="119"/>
    </row>
    <row r="29" spans="1:26" ht="12.75" customHeight="1">
      <c r="B29" s="231" t="s">
        <v>211</v>
      </c>
      <c r="C29" s="144"/>
      <c r="D29" s="146"/>
      <c r="E29" s="146"/>
      <c r="F29" s="146"/>
      <c r="G29" s="146"/>
      <c r="H29" s="146"/>
      <c r="I29" s="146"/>
      <c r="J29" s="144"/>
      <c r="K29" s="121"/>
      <c r="L29" s="108"/>
      <c r="M29" s="117"/>
      <c r="N29" s="288"/>
      <c r="O29" s="119"/>
    </row>
    <row r="30" spans="1:26" ht="12.75" customHeight="1">
      <c r="C30" s="144"/>
      <c r="D30" s="146"/>
      <c r="E30" s="146"/>
      <c r="F30" s="146"/>
      <c r="G30" s="146"/>
      <c r="H30" s="146"/>
      <c r="I30" s="146"/>
      <c r="J30" s="144"/>
      <c r="K30" s="121"/>
      <c r="L30" s="108"/>
      <c r="M30" s="117"/>
      <c r="N30" s="288"/>
      <c r="O30" s="119"/>
    </row>
    <row r="31" spans="1:26" ht="12.75" customHeight="1">
      <c r="C31" s="144"/>
      <c r="D31" s="146"/>
      <c r="E31" s="146"/>
      <c r="F31" s="146"/>
      <c r="G31" s="146"/>
      <c r="H31" s="146"/>
      <c r="I31" s="146"/>
      <c r="J31" s="144"/>
      <c r="K31" s="121"/>
      <c r="L31" s="108"/>
      <c r="M31" s="117"/>
      <c r="N31" s="288"/>
      <c r="O31" s="119"/>
    </row>
    <row r="32" spans="1:26" ht="12.75" customHeight="1">
      <c r="C32" s="281"/>
      <c r="D32" s="278"/>
      <c r="E32" s="278"/>
      <c r="F32" s="278"/>
      <c r="G32" s="278"/>
      <c r="H32" s="278"/>
      <c r="I32" s="278"/>
      <c r="J32" s="278"/>
      <c r="K32" s="121"/>
    </row>
    <row r="33" spans="3:11" ht="12.75" customHeight="1">
      <c r="C33" s="149"/>
      <c r="D33" s="149"/>
      <c r="E33" s="149"/>
      <c r="F33" s="149"/>
      <c r="G33" s="149"/>
      <c r="H33" s="149"/>
      <c r="I33" s="149"/>
      <c r="J33" s="149"/>
      <c r="K33" s="121"/>
    </row>
    <row r="34" spans="3:11" ht="12.75" customHeight="1">
      <c r="C34" s="279"/>
      <c r="D34" s="282"/>
      <c r="E34" s="278"/>
      <c r="F34" s="278"/>
      <c r="G34" s="278"/>
      <c r="H34" s="278"/>
      <c r="I34" s="283"/>
      <c r="J34" s="284"/>
      <c r="K34" s="121"/>
    </row>
    <row r="35" spans="3:11" ht="12.75" customHeight="1">
      <c r="C35" s="278"/>
      <c r="D35" s="150"/>
      <c r="E35" s="285"/>
      <c r="F35" s="278"/>
      <c r="G35" s="278"/>
      <c r="H35" s="278"/>
      <c r="I35" s="278"/>
      <c r="J35" s="278"/>
      <c r="K35" s="121"/>
    </row>
    <row r="36" spans="3:11" ht="12.75" customHeight="1">
      <c r="C36" s="151"/>
      <c r="D36" s="150"/>
      <c r="E36" s="152"/>
      <c r="F36" s="152"/>
      <c r="G36" s="152"/>
      <c r="H36" s="152"/>
      <c r="I36" s="153"/>
      <c r="J36" s="148"/>
      <c r="K36" s="121"/>
    </row>
    <row r="37" spans="3:11" ht="12.75" customHeight="1">
      <c r="C37" s="277"/>
      <c r="D37" s="278"/>
      <c r="E37" s="278"/>
      <c r="F37" s="278"/>
      <c r="G37" s="278"/>
      <c r="H37" s="278"/>
      <c r="I37" s="278"/>
      <c r="J37" s="278"/>
      <c r="K37" s="121"/>
    </row>
    <row r="38" spans="3:11" ht="12.75" customHeight="1">
      <c r="C38" s="277"/>
      <c r="D38" s="278"/>
      <c r="E38" s="278"/>
      <c r="F38" s="278"/>
      <c r="G38" s="278"/>
      <c r="H38" s="278"/>
      <c r="I38" s="278"/>
      <c r="J38" s="278"/>
      <c r="K38" s="121"/>
    </row>
    <row r="39" spans="3:11" ht="12.75" customHeight="1">
      <c r="C39" s="277"/>
      <c r="D39" s="278"/>
      <c r="E39" s="278"/>
      <c r="F39" s="278"/>
      <c r="G39" s="278"/>
      <c r="H39" s="278"/>
      <c r="I39" s="278"/>
      <c r="J39" s="278"/>
      <c r="K39" s="121"/>
    </row>
    <row r="40" spans="3:11" ht="12.75" customHeight="1">
      <c r="C40" s="277"/>
      <c r="D40" s="278"/>
      <c r="E40" s="278"/>
      <c r="F40" s="278"/>
      <c r="G40" s="278"/>
      <c r="H40" s="278"/>
      <c r="I40" s="278"/>
      <c r="J40" s="278"/>
      <c r="K40" s="121"/>
    </row>
    <row r="41" spans="3:11" ht="12.75" customHeight="1">
      <c r="C41" s="151"/>
      <c r="D41" s="150"/>
      <c r="E41" s="152"/>
      <c r="F41" s="152"/>
      <c r="G41" s="152"/>
      <c r="H41" s="152"/>
      <c r="I41" s="153"/>
      <c r="J41" s="148"/>
      <c r="K41" s="121"/>
    </row>
    <row r="42" spans="3:11" ht="12.75" customHeight="1">
      <c r="C42" s="149"/>
      <c r="D42" s="149"/>
      <c r="E42" s="149"/>
      <c r="F42" s="149"/>
      <c r="G42" s="149"/>
      <c r="H42" s="279"/>
      <c r="I42" s="278"/>
      <c r="J42" s="280"/>
      <c r="K42" s="121"/>
    </row>
    <row r="43" spans="3:11" ht="12.75" customHeight="1">
      <c r="C43" s="154"/>
      <c r="D43" s="149"/>
      <c r="E43" s="149"/>
      <c r="F43" s="149"/>
      <c r="G43" s="149"/>
      <c r="H43" s="278"/>
      <c r="I43" s="278"/>
      <c r="J43" s="278"/>
      <c r="K43" s="121"/>
    </row>
    <row r="44" spans="3:11" ht="12.75" customHeight="1"/>
    <row r="45" spans="3:11" ht="12.75" customHeight="1"/>
    <row r="46" spans="3:11" ht="12.75" customHeight="1"/>
    <row r="47" spans="3:11" ht="12.75" customHeight="1"/>
    <row r="48" spans="3:11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9.5" customHeight="1"/>
    <row r="63" ht="12.75" customHeight="1"/>
    <row r="64" ht="12.75" customHeight="1"/>
    <row r="65" spans="1:7" ht="12.75" customHeight="1">
      <c r="A65" s="143"/>
      <c r="B65" s="135"/>
      <c r="C65" s="135"/>
    </row>
    <row r="66" spans="1:7" ht="12.75" customHeight="1"/>
    <row r="67" spans="1:7" ht="12.75" customHeight="1"/>
    <row r="68" spans="1:7" ht="12.75" customHeight="1"/>
    <row r="69" spans="1:7" ht="12.75" customHeight="1"/>
    <row r="70" spans="1:7" ht="12.75" customHeight="1"/>
    <row r="71" spans="1:7" ht="12.75" customHeight="1"/>
    <row r="72" spans="1:7" ht="12.75" customHeight="1"/>
    <row r="73" spans="1:7" ht="12.75" customHeight="1"/>
    <row r="74" spans="1:7" ht="12.75" customHeight="1"/>
    <row r="75" spans="1:7" ht="12.75" customHeight="1"/>
    <row r="76" spans="1:7" ht="12.75" customHeight="1"/>
    <row r="77" spans="1:7" ht="12.75" customHeight="1"/>
    <row r="78" spans="1:7" ht="12.75" customHeight="1">
      <c r="A78" s="155"/>
      <c r="B78" s="156"/>
      <c r="C78" s="156"/>
      <c r="D78" s="156"/>
      <c r="E78" s="156"/>
      <c r="F78" s="156"/>
      <c r="G78" s="156"/>
    </row>
    <row r="79" spans="1:7" ht="12.75" customHeight="1">
      <c r="A79" s="156"/>
      <c r="B79" s="156"/>
      <c r="C79" s="156"/>
      <c r="D79" s="156"/>
      <c r="E79" s="156"/>
      <c r="F79" s="156"/>
      <c r="G79" s="156"/>
    </row>
    <row r="80" spans="1:7" ht="12.75" customHeight="1">
      <c r="A80" s="156"/>
      <c r="B80" s="156"/>
      <c r="C80" s="156"/>
      <c r="D80" s="156"/>
      <c r="E80" s="156"/>
      <c r="F80" s="156"/>
      <c r="G80" s="156"/>
    </row>
    <row r="81" spans="1:7" ht="12.75" customHeight="1">
      <c r="A81" s="156"/>
      <c r="B81" s="156"/>
      <c r="C81" s="156"/>
      <c r="D81" s="156"/>
      <c r="E81" s="156"/>
      <c r="F81" s="156"/>
      <c r="G81" s="156"/>
    </row>
    <row r="82" spans="1:7" ht="12.75" customHeight="1"/>
    <row r="83" spans="1:7" ht="12.75" customHeight="1"/>
    <row r="84" spans="1:7" ht="12.75" customHeight="1"/>
    <row r="85" spans="1:7" ht="12.75" customHeight="1"/>
    <row r="86" spans="1:7" ht="12.75" customHeight="1"/>
    <row r="87" spans="1:7" ht="12.75" customHeight="1"/>
    <row r="88" spans="1:7" ht="12.75" customHeight="1"/>
    <row r="89" spans="1:7" ht="12.75" customHeight="1"/>
    <row r="90" spans="1:7" ht="12.75" customHeight="1"/>
    <row r="91" spans="1:7" ht="12.75" customHeight="1"/>
    <row r="92" spans="1:7" ht="12.75" customHeight="1"/>
    <row r="93" spans="1:7" ht="12.75" customHeight="1"/>
    <row r="94" spans="1:7" ht="12.75" customHeight="1"/>
    <row r="95" spans="1:7" ht="12.75" customHeight="1"/>
    <row r="96" spans="1:7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</sheetData>
  <mergeCells count="27">
    <mergeCell ref="A25:E25"/>
    <mergeCell ref="C26:I26"/>
    <mergeCell ref="N26:N31"/>
    <mergeCell ref="K9:P9"/>
    <mergeCell ref="A4:E4"/>
    <mergeCell ref="A5:E5"/>
    <mergeCell ref="A6:E6"/>
    <mergeCell ref="E8:J8"/>
    <mergeCell ref="A9:E9"/>
    <mergeCell ref="K11:P11"/>
    <mergeCell ref="F13:J13"/>
    <mergeCell ref="F14:J14"/>
    <mergeCell ref="B21:C21"/>
    <mergeCell ref="F21:G21"/>
    <mergeCell ref="B8:D8"/>
    <mergeCell ref="C32:J32"/>
    <mergeCell ref="C34:C35"/>
    <mergeCell ref="D34:H34"/>
    <mergeCell ref="I34:I35"/>
    <mergeCell ref="J34:J35"/>
    <mergeCell ref="E35:H35"/>
    <mergeCell ref="C37:J37"/>
    <mergeCell ref="C38:J38"/>
    <mergeCell ref="C39:J39"/>
    <mergeCell ref="C40:J40"/>
    <mergeCell ref="H42:I43"/>
    <mergeCell ref="J42:J43"/>
  </mergeCells>
  <pageMargins left="0.51181102362204722" right="0.51181102362204722" top="0.78740157480314965" bottom="0.78740157480314965" header="0" footer="0"/>
  <pageSetup paperSize="9" scale="12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N167"/>
  <sheetViews>
    <sheetView tabSelected="1" topLeftCell="A140" zoomScaleNormal="100" zoomScaleSheetLayoutView="70" workbookViewId="0">
      <selection activeCell="E156" sqref="E156"/>
    </sheetView>
  </sheetViews>
  <sheetFormatPr defaultColWidth="8.85546875" defaultRowHeight="15"/>
  <cols>
    <col min="1" max="1" width="39.42578125" style="52" customWidth="1"/>
    <col min="2" max="2" width="17.28515625" style="52" customWidth="1"/>
    <col min="3" max="3" width="10.42578125" style="52" customWidth="1"/>
    <col min="4" max="4" width="12.85546875" style="52" customWidth="1"/>
    <col min="5" max="5" width="11.7109375" style="52" customWidth="1"/>
    <col min="6" max="6" width="11.42578125" style="52" bestFit="1" customWidth="1"/>
    <col min="7" max="7" width="14" style="52" customWidth="1"/>
    <col min="8" max="8" width="15.7109375" style="52" bestFit="1" customWidth="1"/>
    <col min="9" max="9" width="5.140625" style="52" bestFit="1" customWidth="1"/>
    <col min="10" max="10" width="11.85546875" style="52" bestFit="1" customWidth="1"/>
    <col min="11" max="16384" width="8.85546875" style="52"/>
  </cols>
  <sheetData>
    <row r="3" spans="1:14" ht="18.75">
      <c r="A3" s="48"/>
      <c r="B3" s="49" t="s">
        <v>38</v>
      </c>
      <c r="C3" s="50"/>
      <c r="D3" s="50"/>
      <c r="E3" s="50"/>
      <c r="F3" s="51"/>
      <c r="G3" s="51"/>
      <c r="H3" s="51"/>
      <c r="I3" s="48"/>
      <c r="J3" s="48"/>
    </row>
    <row r="4" spans="1:14" ht="18.75">
      <c r="A4" s="48"/>
      <c r="B4" s="49" t="s">
        <v>39</v>
      </c>
      <c r="C4" s="50"/>
      <c r="D4" s="50"/>
      <c r="E4" s="50"/>
      <c r="F4" s="51"/>
      <c r="G4" s="51"/>
      <c r="H4" s="51"/>
      <c r="I4" s="53"/>
      <c r="J4" s="48"/>
      <c r="M4" s="54"/>
      <c r="N4" s="55"/>
    </row>
    <row r="5" spans="1:14" ht="18.75">
      <c r="A5" s="48"/>
      <c r="B5" s="104" t="s">
        <v>40</v>
      </c>
      <c r="C5" s="104"/>
      <c r="D5" s="104"/>
      <c r="E5" s="50"/>
      <c r="F5" s="51"/>
      <c r="G5" s="51"/>
      <c r="H5" s="51"/>
      <c r="I5" s="48"/>
      <c r="J5" s="48"/>
      <c r="M5" s="54"/>
      <c r="N5" s="55"/>
    </row>
    <row r="6" spans="1:14">
      <c r="A6" s="56"/>
      <c r="B6" s="56"/>
      <c r="C6" s="48"/>
      <c r="D6" s="48"/>
      <c r="E6" s="48"/>
      <c r="F6" s="48"/>
      <c r="G6" s="48"/>
      <c r="H6" s="48"/>
    </row>
    <row r="7" spans="1:14" ht="14.45" customHeight="1">
      <c r="A7" s="48"/>
      <c r="B7" s="320" t="s">
        <v>208</v>
      </c>
      <c r="C7" s="320"/>
      <c r="D7" s="320"/>
      <c r="E7" s="320"/>
      <c r="F7" s="320"/>
      <c r="G7" s="320"/>
      <c r="H7" s="320"/>
      <c r="I7" s="54"/>
      <c r="J7" s="54"/>
      <c r="K7" s="55"/>
    </row>
    <row r="8" spans="1:14" customFormat="1">
      <c r="A8" s="189"/>
      <c r="B8" s="324" t="s">
        <v>136</v>
      </c>
      <c r="C8" s="324"/>
      <c r="D8" s="324"/>
      <c r="E8" s="324"/>
      <c r="F8" s="324"/>
      <c r="G8" s="324"/>
      <c r="H8" s="324"/>
    </row>
    <row r="9" spans="1:14" customFormat="1" ht="27.6" customHeight="1">
      <c r="A9" s="190"/>
      <c r="B9" s="321" t="s">
        <v>120</v>
      </c>
      <c r="C9" s="322" t="s">
        <v>121</v>
      </c>
      <c r="D9" s="186" t="s">
        <v>122</v>
      </c>
      <c r="E9" s="187" t="s">
        <v>123</v>
      </c>
      <c r="F9" s="186" t="s">
        <v>124</v>
      </c>
      <c r="G9" s="187" t="s">
        <v>125</v>
      </c>
      <c r="H9" s="188" t="s">
        <v>126</v>
      </c>
    </row>
    <row r="10" spans="1:14" customFormat="1">
      <c r="A10" s="190"/>
      <c r="B10" s="321"/>
      <c r="C10" s="323"/>
      <c r="D10" s="187">
        <v>0.3</v>
      </c>
      <c r="E10" s="187">
        <v>0.4</v>
      </c>
      <c r="F10" s="187">
        <v>0.8</v>
      </c>
      <c r="G10" s="187">
        <v>1</v>
      </c>
      <c r="H10" s="188">
        <v>0.3</v>
      </c>
    </row>
    <row r="11" spans="1:14" customFormat="1" ht="12.6" customHeight="1">
      <c r="A11" s="187" t="s">
        <v>127</v>
      </c>
      <c r="B11" s="191">
        <v>1.3</v>
      </c>
      <c r="C11" s="191">
        <v>2</v>
      </c>
      <c r="D11" s="191">
        <v>50.22</v>
      </c>
      <c r="E11" s="191"/>
      <c r="F11" s="191"/>
      <c r="G11" s="191"/>
      <c r="H11" s="192">
        <f>2.92+2.45</f>
        <v>5.37</v>
      </c>
    </row>
    <row r="12" spans="1:14" customFormat="1">
      <c r="A12" s="187" t="s">
        <v>128</v>
      </c>
      <c r="B12" s="191">
        <v>1.4</v>
      </c>
      <c r="C12" s="191">
        <v>2</v>
      </c>
      <c r="D12" s="192"/>
      <c r="E12" s="193">
        <v>31.13</v>
      </c>
      <c r="F12" s="192"/>
      <c r="G12" s="192"/>
      <c r="H12" s="192">
        <f>5.13+4.82</f>
        <v>9.9499999999999993</v>
      </c>
    </row>
    <row r="13" spans="1:14" customFormat="1">
      <c r="A13" s="187" t="s">
        <v>129</v>
      </c>
      <c r="B13" s="192">
        <v>1.75</v>
      </c>
      <c r="C13" s="192">
        <v>4</v>
      </c>
      <c r="D13" s="192"/>
      <c r="E13" s="194"/>
      <c r="F13" s="192">
        <v>19.579999999999998</v>
      </c>
      <c r="G13" s="192"/>
      <c r="H13" s="191">
        <f>5.35+6.61+6.64+4.84</f>
        <v>23.44</v>
      </c>
    </row>
    <row r="14" spans="1:14" customFormat="1">
      <c r="A14" s="187" t="s">
        <v>130</v>
      </c>
      <c r="B14" s="192">
        <v>1.7</v>
      </c>
      <c r="C14" s="192">
        <v>5</v>
      </c>
      <c r="D14" s="192"/>
      <c r="E14" s="192"/>
      <c r="F14" s="194"/>
      <c r="G14" s="192">
        <v>49.13</v>
      </c>
      <c r="H14" s="192">
        <f>SUM(6.51+3.21+3.06+3.39+4.49)</f>
        <v>20.659999999999997</v>
      </c>
    </row>
    <row r="15" spans="1:14" customFormat="1">
      <c r="A15" s="187" t="s">
        <v>131</v>
      </c>
      <c r="B15" s="192">
        <v>1.4</v>
      </c>
      <c r="C15" s="192">
        <v>4</v>
      </c>
      <c r="D15" s="192"/>
      <c r="E15" s="192"/>
      <c r="F15" s="192"/>
      <c r="G15" s="192">
        <v>9.4499999999999993</v>
      </c>
      <c r="H15" s="192">
        <f>1.78+4.94+4.82+4.99</f>
        <v>16.53</v>
      </c>
    </row>
    <row r="16" spans="1:14" customFormat="1">
      <c r="A16" s="187" t="s">
        <v>132</v>
      </c>
      <c r="B16" s="192">
        <v>1.5</v>
      </c>
      <c r="C16" s="192">
        <v>4</v>
      </c>
      <c r="D16" s="192"/>
      <c r="E16" s="192"/>
      <c r="F16" s="192"/>
      <c r="G16" s="192">
        <v>17.52</v>
      </c>
      <c r="H16" s="192">
        <f>3.84+4.8 +4.71+4.68</f>
        <v>18.03</v>
      </c>
    </row>
    <row r="17" spans="1:11" customFormat="1">
      <c r="A17" s="187" t="s">
        <v>133</v>
      </c>
      <c r="B17" s="192">
        <v>1.8</v>
      </c>
      <c r="C17" s="192">
        <v>2</v>
      </c>
      <c r="D17" s="192"/>
      <c r="E17" s="192">
        <v>32.869999999999997</v>
      </c>
      <c r="F17" s="192"/>
      <c r="G17" s="192"/>
      <c r="H17" s="192">
        <f>3.85+3.41</f>
        <v>7.26</v>
      </c>
    </row>
    <row r="18" spans="1:11" customFormat="1">
      <c r="A18" s="187" t="s">
        <v>134</v>
      </c>
      <c r="B18" s="192">
        <v>1.5</v>
      </c>
      <c r="C18" s="192">
        <v>2</v>
      </c>
      <c r="D18" s="192"/>
      <c r="E18" s="192">
        <v>36.200000000000003</v>
      </c>
      <c r="F18" s="192"/>
      <c r="G18" s="192"/>
      <c r="H18" s="192">
        <f>3.04+3.22</f>
        <v>6.26</v>
      </c>
    </row>
    <row r="19" spans="1:11" customFormat="1" ht="13.9" customHeight="1">
      <c r="A19" s="187" t="s">
        <v>135</v>
      </c>
      <c r="B19" s="192" t="s">
        <v>56</v>
      </c>
      <c r="C19" s="192">
        <v>4</v>
      </c>
      <c r="D19" s="192"/>
      <c r="E19" s="192"/>
      <c r="F19" s="192"/>
      <c r="G19" s="192"/>
      <c r="H19" s="192">
        <f>5.88+2.88+6.11+4.48</f>
        <v>19.350000000000001</v>
      </c>
    </row>
    <row r="20" spans="1:11" customFormat="1">
      <c r="A20" s="210" t="s">
        <v>52</v>
      </c>
      <c r="B20" s="192" t="s">
        <v>56</v>
      </c>
      <c r="C20" s="195">
        <f t="shared" ref="C20:G20" si="0">SUM(C11:C19)</f>
        <v>29</v>
      </c>
      <c r="D20" s="195">
        <f t="shared" si="0"/>
        <v>50.22</v>
      </c>
      <c r="E20" s="195">
        <f t="shared" si="0"/>
        <v>100.2</v>
      </c>
      <c r="F20" s="195">
        <f t="shared" si="0"/>
        <v>19.579999999999998</v>
      </c>
      <c r="G20" s="195">
        <f t="shared" si="0"/>
        <v>76.099999999999994</v>
      </c>
      <c r="H20" s="195">
        <f>ROUND(SUM(H11:H19),2)</f>
        <v>126.85</v>
      </c>
    </row>
    <row r="21" spans="1:11">
      <c r="A21" s="48"/>
      <c r="B21" s="48"/>
      <c r="C21" s="56"/>
      <c r="D21" s="56"/>
      <c r="E21" s="56"/>
      <c r="F21" s="56"/>
      <c r="G21" s="56"/>
      <c r="H21" s="56"/>
      <c r="I21" s="54"/>
      <c r="J21" s="54"/>
      <c r="K21" s="55"/>
    </row>
    <row r="22" spans="1:11">
      <c r="A22" s="48"/>
      <c r="B22" s="48"/>
      <c r="C22" s="56"/>
      <c r="D22" s="56"/>
      <c r="E22" s="56"/>
      <c r="F22" s="56"/>
      <c r="G22" s="56"/>
      <c r="H22" s="56"/>
      <c r="I22" s="54"/>
      <c r="J22" s="54"/>
      <c r="K22" s="55"/>
    </row>
    <row r="23" spans="1:11">
      <c r="A23" s="301" t="s">
        <v>41</v>
      </c>
      <c r="B23" s="301"/>
      <c r="C23" s="301"/>
      <c r="D23" s="301"/>
      <c r="E23" s="301"/>
      <c r="F23" s="301"/>
      <c r="G23" s="56"/>
      <c r="H23" s="56"/>
      <c r="I23" s="56"/>
      <c r="J23" s="56"/>
      <c r="K23" s="55"/>
    </row>
    <row r="24" spans="1:11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5"/>
    </row>
    <row r="25" spans="1:11" ht="10.9" customHeight="1">
      <c r="A25" s="319" t="s">
        <v>42</v>
      </c>
      <c r="B25" s="319"/>
      <c r="C25" s="319"/>
      <c r="D25" s="319"/>
      <c r="E25" s="319"/>
      <c r="F25" s="319"/>
      <c r="G25" s="56"/>
      <c r="H25" s="56"/>
      <c r="I25" s="54"/>
      <c r="J25" s="54"/>
      <c r="K25" s="55"/>
    </row>
    <row r="26" spans="1:11" ht="10.9" customHeight="1">
      <c r="A26" s="160"/>
      <c r="B26" s="57"/>
      <c r="C26" s="57"/>
      <c r="D26" s="57"/>
      <c r="E26" s="57"/>
      <c r="F26" s="57"/>
      <c r="G26" s="56"/>
      <c r="H26" s="56"/>
      <c r="I26" s="54"/>
      <c r="J26" s="54"/>
      <c r="K26" s="55"/>
    </row>
    <row r="27" spans="1:11" ht="16.899999999999999" customHeight="1">
      <c r="B27" s="312" t="s">
        <v>43</v>
      </c>
      <c r="C27" s="313"/>
      <c r="D27" s="313"/>
      <c r="E27" s="313"/>
      <c r="F27" s="314"/>
      <c r="G27" s="48"/>
      <c r="H27" s="48"/>
      <c r="I27" s="54"/>
      <c r="J27" s="54"/>
      <c r="K27" s="55"/>
    </row>
    <row r="28" spans="1:11">
      <c r="A28" s="63"/>
      <c r="B28" s="171" t="s">
        <v>44</v>
      </c>
      <c r="C28" s="315" t="s">
        <v>45</v>
      </c>
      <c r="D28" s="171" t="s">
        <v>46</v>
      </c>
      <c r="F28" s="60" t="s">
        <v>185</v>
      </c>
      <c r="G28" s="48"/>
      <c r="H28" s="48"/>
      <c r="I28" s="54"/>
      <c r="J28" s="54"/>
      <c r="K28" s="55"/>
    </row>
    <row r="29" spans="1:11">
      <c r="A29" s="48"/>
      <c r="B29" s="171">
        <v>2</v>
      </c>
      <c r="C29" s="316"/>
      <c r="D29" s="171">
        <v>1</v>
      </c>
      <c r="E29" s="172" t="s">
        <v>47</v>
      </c>
      <c r="F29" s="60">
        <f>B29*D29</f>
        <v>2</v>
      </c>
      <c r="G29" s="48"/>
      <c r="H29" s="48"/>
      <c r="I29" s="54"/>
      <c r="J29" s="54"/>
      <c r="K29" s="55"/>
    </row>
    <row r="30" spans="1:11">
      <c r="A30" s="48"/>
      <c r="B30" s="54"/>
      <c r="C30" s="59"/>
      <c r="D30" s="54"/>
      <c r="E30" s="59"/>
      <c r="F30" s="59"/>
      <c r="G30" s="48"/>
      <c r="H30" s="48"/>
      <c r="I30" s="54"/>
      <c r="J30" s="54"/>
      <c r="K30" s="55"/>
    </row>
    <row r="31" spans="1:11">
      <c r="A31" s="48"/>
      <c r="B31" s="54"/>
      <c r="C31" s="59"/>
      <c r="D31" s="54"/>
      <c r="E31" s="59"/>
      <c r="F31" s="59"/>
      <c r="G31" s="48"/>
      <c r="H31" s="48"/>
      <c r="I31" s="54"/>
      <c r="J31" s="54"/>
      <c r="K31" s="55"/>
    </row>
    <row r="32" spans="1:11" ht="19.899999999999999" customHeight="1">
      <c r="A32" s="317" t="s">
        <v>48</v>
      </c>
      <c r="B32" s="317"/>
      <c r="C32" s="317"/>
      <c r="D32" s="317"/>
      <c r="E32" s="317"/>
      <c r="F32" s="317"/>
      <c r="G32" s="48"/>
      <c r="H32" s="48"/>
      <c r="I32" s="54"/>
      <c r="J32" s="54"/>
      <c r="K32" s="55"/>
    </row>
    <row r="33" spans="1:11">
      <c r="A33" s="48"/>
      <c r="B33" s="54"/>
      <c r="C33" s="59"/>
      <c r="F33" s="59"/>
      <c r="G33" s="48"/>
      <c r="H33" s="48"/>
      <c r="I33" s="54"/>
      <c r="J33" s="54"/>
      <c r="K33" s="55"/>
    </row>
    <row r="34" spans="1:11">
      <c r="A34" s="48"/>
      <c r="B34" s="54"/>
      <c r="C34" s="59"/>
      <c r="D34" s="54"/>
      <c r="E34" s="60" t="s">
        <v>13</v>
      </c>
      <c r="F34" s="59"/>
      <c r="G34" s="48"/>
      <c r="H34" s="48"/>
      <c r="I34" s="54"/>
      <c r="J34" s="54"/>
      <c r="K34" s="55"/>
    </row>
    <row r="35" spans="1:11">
      <c r="A35" s="48"/>
      <c r="B35" s="54"/>
      <c r="C35" s="59"/>
      <c r="D35" s="58" t="s">
        <v>49</v>
      </c>
      <c r="E35" s="60">
        <v>7</v>
      </c>
      <c r="F35" s="59"/>
      <c r="G35" s="48"/>
      <c r="H35" s="48"/>
      <c r="I35" s="54"/>
      <c r="J35" s="54"/>
      <c r="K35" s="55"/>
    </row>
    <row r="36" spans="1:11">
      <c r="A36" s="48"/>
      <c r="B36" s="54"/>
      <c r="C36" s="59"/>
      <c r="D36" s="63"/>
      <c r="E36" s="59"/>
      <c r="F36" s="59"/>
      <c r="G36" s="48"/>
      <c r="H36" s="48"/>
      <c r="I36" s="54"/>
      <c r="J36" s="54"/>
      <c r="K36" s="55"/>
    </row>
    <row r="37" spans="1:11">
      <c r="A37" s="318" t="s">
        <v>50</v>
      </c>
      <c r="B37" s="318"/>
      <c r="C37" s="318"/>
      <c r="D37" s="318"/>
      <c r="E37" s="318"/>
      <c r="F37" s="318"/>
      <c r="G37" s="48"/>
      <c r="H37" s="48"/>
      <c r="I37" s="54"/>
      <c r="J37" s="54"/>
      <c r="K37" s="55"/>
    </row>
    <row r="38" spans="1:11">
      <c r="A38" s="48"/>
      <c r="B38" s="54"/>
      <c r="C38" s="59"/>
      <c r="D38" s="63"/>
      <c r="E38" s="59"/>
      <c r="F38" s="59"/>
      <c r="G38" s="48"/>
      <c r="H38" s="48"/>
      <c r="I38" s="54"/>
      <c r="J38" s="54"/>
      <c r="K38" s="55"/>
    </row>
    <row r="39" spans="1:11">
      <c r="A39" s="48"/>
      <c r="B39" s="54"/>
      <c r="C39" s="59"/>
      <c r="D39" s="63"/>
      <c r="E39" s="59"/>
      <c r="F39" s="59"/>
      <c r="G39" s="48"/>
      <c r="H39" s="48"/>
      <c r="I39" s="54"/>
      <c r="J39" s="54"/>
      <c r="K39" s="55"/>
    </row>
    <row r="40" spans="1:11">
      <c r="A40" s="48"/>
      <c r="B40" s="58" t="s">
        <v>44</v>
      </c>
      <c r="C40" s="64"/>
      <c r="D40" s="58" t="s">
        <v>46</v>
      </c>
      <c r="E40" s="64"/>
      <c r="F40" s="60" t="s">
        <v>185</v>
      </c>
      <c r="G40" s="48"/>
      <c r="H40" s="48"/>
      <c r="I40" s="54"/>
      <c r="J40" s="54"/>
      <c r="K40" s="55"/>
    </row>
    <row r="41" spans="1:11">
      <c r="A41" s="48"/>
      <c r="B41" s="171">
        <v>5</v>
      </c>
      <c r="C41" s="172" t="s">
        <v>45</v>
      </c>
      <c r="D41" s="171">
        <v>4</v>
      </c>
      <c r="E41" s="60" t="s">
        <v>47</v>
      </c>
      <c r="F41" s="60">
        <f>B41*D41</f>
        <v>20</v>
      </c>
      <c r="G41" s="48"/>
      <c r="H41" s="48"/>
      <c r="I41" s="54"/>
      <c r="J41" s="54"/>
      <c r="K41" s="55"/>
    </row>
    <row r="42" spans="1:11">
      <c r="A42" s="48"/>
      <c r="B42" s="54"/>
      <c r="C42" s="48"/>
      <c r="D42" s="54"/>
      <c r="E42" s="48"/>
      <c r="F42" s="61" t="s">
        <v>6</v>
      </c>
      <c r="G42" s="48"/>
      <c r="H42" s="48"/>
      <c r="I42" s="54"/>
      <c r="J42" s="54"/>
      <c r="K42" s="55"/>
    </row>
    <row r="43" spans="1:11">
      <c r="A43" s="301" t="s">
        <v>51</v>
      </c>
      <c r="B43" s="301"/>
      <c r="C43" s="301"/>
      <c r="D43" s="301"/>
      <c r="E43" s="301"/>
      <c r="F43" s="301"/>
      <c r="G43" s="48"/>
      <c r="H43" s="48"/>
      <c r="I43" s="48"/>
      <c r="J43" s="48"/>
    </row>
    <row r="44" spans="1:11">
      <c r="A44" s="306" t="s">
        <v>157</v>
      </c>
      <c r="B44" s="307"/>
      <c r="C44" s="307"/>
      <c r="D44" s="307"/>
      <c r="E44" s="307"/>
      <c r="F44" s="307"/>
      <c r="G44" s="48"/>
      <c r="H44" s="48"/>
      <c r="I44" s="48"/>
      <c r="J44" s="48"/>
    </row>
    <row r="45" spans="1:11">
      <c r="G45" s="48"/>
      <c r="H45" s="48"/>
      <c r="I45" s="48"/>
      <c r="J45" s="48"/>
    </row>
    <row r="46" spans="1:11" ht="15.75">
      <c r="A46" s="54"/>
      <c r="B46" s="54"/>
      <c r="C46" s="62"/>
      <c r="D46" s="59"/>
      <c r="E46" s="48"/>
      <c r="F46" s="48"/>
      <c r="G46" s="48"/>
      <c r="H46" s="48"/>
      <c r="I46" s="48"/>
      <c r="J46" s="48"/>
    </row>
    <row r="47" spans="1:11" ht="15.75">
      <c r="A47" s="54"/>
      <c r="B47" s="58" t="s">
        <v>44</v>
      </c>
      <c r="C47" s="62"/>
      <c r="D47" s="60" t="s">
        <v>46</v>
      </c>
      <c r="E47" s="48"/>
      <c r="F47" s="58" t="s">
        <v>89</v>
      </c>
      <c r="G47" s="48"/>
      <c r="H47" s="48"/>
      <c r="I47" s="48"/>
      <c r="J47" s="48"/>
    </row>
    <row r="48" spans="1:11">
      <c r="A48" s="171" t="str">
        <f>H9</f>
        <v>PV-BUEIRO (D 0,3)</v>
      </c>
      <c r="B48" s="171">
        <f>H20</f>
        <v>126.85</v>
      </c>
      <c r="C48" s="183" t="s">
        <v>45</v>
      </c>
      <c r="D48" s="172">
        <v>0.5</v>
      </c>
      <c r="E48" s="172" t="s">
        <v>45</v>
      </c>
      <c r="F48" s="171">
        <v>0.8</v>
      </c>
      <c r="G48" s="58" t="s">
        <v>47</v>
      </c>
      <c r="H48" s="58">
        <f>ROUND(B48*D48*F48,2)</f>
        <v>50.74</v>
      </c>
      <c r="I48" s="48"/>
      <c r="J48" s="48"/>
    </row>
    <row r="49" spans="1:11">
      <c r="A49" s="54"/>
      <c r="B49" s="54"/>
      <c r="C49" s="59"/>
      <c r="D49" s="59"/>
      <c r="E49" s="59"/>
      <c r="F49" s="54"/>
      <c r="G49" s="63"/>
      <c r="H49" s="63"/>
      <c r="I49" s="48"/>
      <c r="J49" s="48"/>
    </row>
    <row r="50" spans="1:11">
      <c r="A50" s="54"/>
      <c r="B50" s="302" t="s">
        <v>160</v>
      </c>
      <c r="C50" s="302"/>
      <c r="D50" s="302"/>
      <c r="E50" s="302"/>
      <c r="F50" s="302"/>
      <c r="G50" s="63"/>
      <c r="H50" s="63"/>
      <c r="I50" s="48"/>
      <c r="J50" s="48"/>
    </row>
    <row r="51" spans="1:11">
      <c r="A51" s="54"/>
      <c r="B51" s="63"/>
      <c r="C51" s="63"/>
      <c r="D51" s="63"/>
      <c r="E51" s="63"/>
      <c r="F51" s="63"/>
      <c r="G51" s="63"/>
      <c r="H51" s="63"/>
      <c r="I51" s="48"/>
      <c r="J51" s="48"/>
    </row>
    <row r="52" spans="1:11">
      <c r="A52" s="54"/>
      <c r="B52" s="63"/>
      <c r="C52" s="63"/>
      <c r="D52" s="63"/>
      <c r="E52" s="63"/>
      <c r="F52" s="63"/>
      <c r="G52" s="63"/>
      <c r="H52" s="63"/>
      <c r="I52" s="48"/>
      <c r="J52" s="48"/>
    </row>
    <row r="53" spans="1:11">
      <c r="B53" s="303" t="s">
        <v>161</v>
      </c>
      <c r="C53" s="303"/>
      <c r="D53" s="303"/>
      <c r="E53" s="59"/>
      <c r="F53" s="54"/>
      <c r="G53" s="63"/>
      <c r="H53" s="63"/>
      <c r="I53" s="48"/>
      <c r="J53" s="48"/>
    </row>
    <row r="54" spans="1:11">
      <c r="A54" s="54"/>
      <c r="B54" s="202" t="s">
        <v>46</v>
      </c>
      <c r="D54" s="203" t="s">
        <v>89</v>
      </c>
      <c r="F54" s="60" t="s">
        <v>152</v>
      </c>
      <c r="I54" s="48"/>
      <c r="J54" s="64"/>
      <c r="K54" s="54"/>
    </row>
    <row r="55" spans="1:11">
      <c r="A55" s="212" t="s">
        <v>145</v>
      </c>
      <c r="B55" s="205">
        <f>D10+0.1+0.1</f>
        <v>0.5</v>
      </c>
      <c r="C55" s="201" t="s">
        <v>159</v>
      </c>
      <c r="D55" s="206">
        <v>1.3</v>
      </c>
      <c r="E55" s="201" t="s">
        <v>47</v>
      </c>
      <c r="F55" s="199">
        <f>ROUND(PRODUCT(B55*D55),2)</f>
        <v>0.65</v>
      </c>
      <c r="I55" s="48"/>
      <c r="J55" s="59"/>
      <c r="K55" s="54"/>
    </row>
    <row r="56" spans="1:11">
      <c r="A56" s="212" t="s">
        <v>146</v>
      </c>
      <c r="B56" s="205">
        <f>E10+0.1+0.1</f>
        <v>0.6</v>
      </c>
      <c r="C56" s="200" t="s">
        <v>159</v>
      </c>
      <c r="D56" s="206">
        <v>1.4</v>
      </c>
      <c r="E56" s="201" t="s">
        <v>47</v>
      </c>
      <c r="F56" s="199">
        <f t="shared" ref="F56:F62" si="1">ROUND(PRODUCT(B56*D56),2)</f>
        <v>0.84</v>
      </c>
      <c r="I56" s="48"/>
      <c r="J56" s="59"/>
      <c r="K56" s="54"/>
    </row>
    <row r="57" spans="1:11">
      <c r="A57" s="212" t="s">
        <v>147</v>
      </c>
      <c r="B57" s="205">
        <f>F10+0.1+0.1</f>
        <v>1</v>
      </c>
      <c r="C57" s="200" t="s">
        <v>159</v>
      </c>
      <c r="D57" s="206">
        <v>1.75</v>
      </c>
      <c r="E57" s="201" t="s">
        <v>47</v>
      </c>
      <c r="F57" s="199">
        <f t="shared" si="1"/>
        <v>1.75</v>
      </c>
      <c r="I57" s="48"/>
      <c r="J57" s="59"/>
      <c r="K57" s="54"/>
    </row>
    <row r="58" spans="1:11">
      <c r="A58" s="212" t="s">
        <v>148</v>
      </c>
      <c r="B58" s="205">
        <f>G10+0.1+0.1</f>
        <v>1.2000000000000002</v>
      </c>
      <c r="C58" s="200" t="s">
        <v>159</v>
      </c>
      <c r="D58" s="206">
        <v>1.7</v>
      </c>
      <c r="E58" s="201" t="s">
        <v>47</v>
      </c>
      <c r="F58" s="199">
        <f t="shared" si="1"/>
        <v>2.04</v>
      </c>
      <c r="I58" s="48"/>
      <c r="J58" s="59"/>
      <c r="K58" s="54"/>
    </row>
    <row r="59" spans="1:11">
      <c r="A59" s="212" t="s">
        <v>149</v>
      </c>
      <c r="B59" s="205">
        <f>G10+0.1+0.1</f>
        <v>1.2000000000000002</v>
      </c>
      <c r="C59" s="200" t="s">
        <v>159</v>
      </c>
      <c r="D59" s="206">
        <v>1.4</v>
      </c>
      <c r="E59" s="201" t="s">
        <v>47</v>
      </c>
      <c r="F59" s="199">
        <f t="shared" si="1"/>
        <v>1.68</v>
      </c>
      <c r="I59" s="48"/>
      <c r="J59" s="59"/>
      <c r="K59" s="54"/>
    </row>
    <row r="60" spans="1:11">
      <c r="A60" s="212" t="s">
        <v>154</v>
      </c>
      <c r="B60" s="205">
        <f>G10+0.1+0.1</f>
        <v>1.2000000000000002</v>
      </c>
      <c r="C60" s="200" t="s">
        <v>159</v>
      </c>
      <c r="D60" s="206">
        <v>1.5</v>
      </c>
      <c r="E60" s="201" t="s">
        <v>47</v>
      </c>
      <c r="F60" s="199">
        <f t="shared" si="1"/>
        <v>1.8</v>
      </c>
      <c r="I60" s="48"/>
      <c r="J60" s="59"/>
      <c r="K60" s="54"/>
    </row>
    <row r="61" spans="1:11">
      <c r="A61" s="212" t="s">
        <v>150</v>
      </c>
      <c r="B61" s="205">
        <f>E10+0.1+0.1</f>
        <v>0.6</v>
      </c>
      <c r="C61" s="200" t="s">
        <v>159</v>
      </c>
      <c r="D61" s="206">
        <v>1.8</v>
      </c>
      <c r="E61" s="201" t="s">
        <v>47</v>
      </c>
      <c r="F61" s="199">
        <f t="shared" si="1"/>
        <v>1.08</v>
      </c>
      <c r="I61" s="48"/>
      <c r="J61" s="59"/>
      <c r="K61" s="54"/>
    </row>
    <row r="62" spans="1:11">
      <c r="A62" s="212" t="s">
        <v>151</v>
      </c>
      <c r="B62" s="205">
        <v>0.6</v>
      </c>
      <c r="C62" s="200" t="s">
        <v>159</v>
      </c>
      <c r="D62" s="206">
        <v>1.5</v>
      </c>
      <c r="E62" s="201" t="s">
        <v>47</v>
      </c>
      <c r="F62" s="199">
        <f t="shared" si="1"/>
        <v>0.9</v>
      </c>
      <c r="I62" s="48"/>
      <c r="J62" s="59"/>
      <c r="K62" s="54"/>
    </row>
    <row r="63" spans="1:11">
      <c r="A63" s="213"/>
      <c r="B63" s="54"/>
      <c r="C63" s="59"/>
      <c r="D63" s="59"/>
      <c r="E63" s="59"/>
      <c r="F63" s="54"/>
      <c r="G63" s="63"/>
      <c r="H63" s="63"/>
      <c r="I63" s="48"/>
      <c r="J63" s="48"/>
    </row>
    <row r="64" spans="1:11">
      <c r="A64" s="213"/>
      <c r="B64" s="303" t="s">
        <v>162</v>
      </c>
      <c r="C64" s="303"/>
      <c r="D64" s="303"/>
      <c r="E64" s="59"/>
      <c r="F64" s="54"/>
      <c r="G64" s="63"/>
      <c r="H64" s="63"/>
      <c r="I64" s="48"/>
      <c r="J64" s="48"/>
    </row>
    <row r="65" spans="1:10">
      <c r="A65" s="213"/>
      <c r="B65" s="60" t="s">
        <v>46</v>
      </c>
      <c r="D65" s="58" t="s">
        <v>89</v>
      </c>
      <c r="E65" s="59"/>
      <c r="F65" s="60" t="s">
        <v>153</v>
      </c>
      <c r="G65" s="63"/>
      <c r="H65" s="64"/>
      <c r="I65" s="48"/>
      <c r="J65" s="48"/>
    </row>
    <row r="66" spans="1:10">
      <c r="A66" s="212" t="s">
        <v>145</v>
      </c>
      <c r="B66" s="204">
        <f>D10+0.1+0.1</f>
        <v>0.5</v>
      </c>
      <c r="C66" s="201" t="s">
        <v>159</v>
      </c>
      <c r="D66" s="205">
        <v>1.4</v>
      </c>
      <c r="E66" s="201" t="s">
        <v>47</v>
      </c>
      <c r="F66" s="198">
        <f>ROUND(PRODUCT(B66,D66),2)</f>
        <v>0.7</v>
      </c>
      <c r="G66" s="63"/>
      <c r="H66" s="59"/>
      <c r="I66" s="48"/>
      <c r="J66" s="48"/>
    </row>
    <row r="67" spans="1:10">
      <c r="A67" s="212" t="s">
        <v>146</v>
      </c>
      <c r="B67" s="204">
        <f>E10+0.1+0.1</f>
        <v>0.6</v>
      </c>
      <c r="C67" s="200" t="s">
        <v>159</v>
      </c>
      <c r="D67" s="205">
        <v>1.75</v>
      </c>
      <c r="E67" s="201" t="s">
        <v>47</v>
      </c>
      <c r="F67" s="198">
        <f t="shared" ref="F67:F73" si="2">ROUND(PRODUCT(B67,D67),2)</f>
        <v>1.05</v>
      </c>
      <c r="G67" s="63"/>
      <c r="H67" s="59"/>
      <c r="I67" s="48"/>
      <c r="J67" s="48"/>
    </row>
    <row r="68" spans="1:10">
      <c r="A68" s="212" t="s">
        <v>147</v>
      </c>
      <c r="B68" s="204">
        <f>F10+0.1+0.1</f>
        <v>1</v>
      </c>
      <c r="C68" s="200" t="s">
        <v>159</v>
      </c>
      <c r="D68" s="205">
        <v>1.7</v>
      </c>
      <c r="E68" s="201" t="s">
        <v>47</v>
      </c>
      <c r="F68" s="198">
        <f t="shared" si="2"/>
        <v>1.7</v>
      </c>
      <c r="G68" s="63"/>
      <c r="H68" s="59"/>
      <c r="I68" s="48"/>
      <c r="J68" s="48"/>
    </row>
    <row r="69" spans="1:10">
      <c r="A69" s="212" t="s">
        <v>148</v>
      </c>
      <c r="B69" s="204">
        <f>G10+0.1+0.1</f>
        <v>1.2000000000000002</v>
      </c>
      <c r="C69" s="200" t="s">
        <v>159</v>
      </c>
      <c r="D69" s="205">
        <v>1.4</v>
      </c>
      <c r="E69" s="201" t="s">
        <v>47</v>
      </c>
      <c r="F69" s="198">
        <f t="shared" si="2"/>
        <v>1.68</v>
      </c>
      <c r="G69" s="63"/>
      <c r="H69" s="59"/>
      <c r="I69" s="48"/>
      <c r="J69" s="48"/>
    </row>
    <row r="70" spans="1:10">
      <c r="A70" s="212" t="s">
        <v>149</v>
      </c>
      <c r="B70" s="204">
        <f>G10+0.1+0.1</f>
        <v>1.2000000000000002</v>
      </c>
      <c r="C70" s="200" t="s">
        <v>159</v>
      </c>
      <c r="D70" s="205">
        <v>1.4</v>
      </c>
      <c r="E70" s="201" t="s">
        <v>47</v>
      </c>
      <c r="F70" s="198">
        <f t="shared" si="2"/>
        <v>1.68</v>
      </c>
      <c r="G70" s="63"/>
      <c r="H70" s="59"/>
      <c r="I70" s="48"/>
      <c r="J70" s="48"/>
    </row>
    <row r="71" spans="1:10">
      <c r="A71" s="212" t="s">
        <v>154</v>
      </c>
      <c r="B71" s="204">
        <f>G10+0.1+0.1</f>
        <v>1.2000000000000002</v>
      </c>
      <c r="C71" s="200" t="s">
        <v>159</v>
      </c>
      <c r="D71" s="205">
        <v>1.6</v>
      </c>
      <c r="E71" s="201" t="s">
        <v>47</v>
      </c>
      <c r="F71" s="198">
        <f t="shared" si="2"/>
        <v>1.92</v>
      </c>
      <c r="G71" s="63"/>
      <c r="H71" s="59"/>
      <c r="I71" s="48"/>
      <c r="J71" s="48"/>
    </row>
    <row r="72" spans="1:10">
      <c r="A72" s="212" t="s">
        <v>150</v>
      </c>
      <c r="B72" s="204">
        <f>E10+0.1+0.1</f>
        <v>0.6</v>
      </c>
      <c r="C72" s="200" t="s">
        <v>159</v>
      </c>
      <c r="D72" s="205">
        <v>1.5</v>
      </c>
      <c r="E72" s="201" t="s">
        <v>47</v>
      </c>
      <c r="F72" s="198">
        <f t="shared" si="2"/>
        <v>0.9</v>
      </c>
      <c r="G72" s="63"/>
      <c r="H72" s="59"/>
      <c r="I72" s="48"/>
      <c r="J72" s="48"/>
    </row>
    <row r="73" spans="1:10">
      <c r="A73" s="212" t="s">
        <v>151</v>
      </c>
      <c r="B73" s="204">
        <f>E10+0.1+0.1</f>
        <v>0.6</v>
      </c>
      <c r="C73" s="200" t="s">
        <v>159</v>
      </c>
      <c r="D73" s="205">
        <v>1.7</v>
      </c>
      <c r="E73" s="201" t="s">
        <v>47</v>
      </c>
      <c r="F73" s="198">
        <f t="shared" si="2"/>
        <v>1.02</v>
      </c>
      <c r="G73" s="63"/>
      <c r="H73" s="59"/>
      <c r="I73" s="48"/>
      <c r="J73" s="48"/>
    </row>
    <row r="74" spans="1:10">
      <c r="A74" s="54"/>
      <c r="B74" s="54"/>
      <c r="C74" s="59"/>
      <c r="D74" s="59"/>
      <c r="E74" s="59"/>
      <c r="F74" s="54"/>
      <c r="G74" s="63"/>
      <c r="H74" s="63"/>
      <c r="I74" s="48"/>
      <c r="J74" s="48"/>
    </row>
    <row r="75" spans="1:10">
      <c r="A75" s="54"/>
      <c r="B75" s="60" t="s">
        <v>184</v>
      </c>
      <c r="C75" s="59"/>
      <c r="D75" s="59"/>
      <c r="E75" s="59"/>
      <c r="F75" s="54"/>
      <c r="G75" s="63"/>
      <c r="H75" s="63"/>
      <c r="I75" s="48"/>
      <c r="J75" s="48"/>
    </row>
    <row r="76" spans="1:10">
      <c r="A76" s="171" t="s">
        <v>145</v>
      </c>
      <c r="B76" s="171">
        <f t="shared" ref="B76:B83" si="3">ROUND(AVERAGE(F55,F66),2)</f>
        <v>0.68</v>
      </c>
      <c r="C76" s="59"/>
      <c r="D76" s="59"/>
      <c r="E76" s="59"/>
      <c r="F76" s="54"/>
      <c r="G76" s="63"/>
      <c r="H76" s="63"/>
      <c r="I76" s="48"/>
      <c r="J76" s="48"/>
    </row>
    <row r="77" spans="1:10">
      <c r="A77" s="171" t="s">
        <v>146</v>
      </c>
      <c r="B77" s="171">
        <f t="shared" si="3"/>
        <v>0.95</v>
      </c>
      <c r="C77" s="59"/>
      <c r="D77" s="59"/>
      <c r="E77" s="59"/>
      <c r="F77" s="54"/>
      <c r="G77" s="63"/>
      <c r="H77" s="63"/>
      <c r="I77" s="48"/>
      <c r="J77" s="48"/>
    </row>
    <row r="78" spans="1:10">
      <c r="A78" s="171" t="s">
        <v>147</v>
      </c>
      <c r="B78" s="171">
        <f t="shared" si="3"/>
        <v>1.73</v>
      </c>
      <c r="C78" s="59"/>
      <c r="D78" s="59"/>
      <c r="E78" s="59"/>
      <c r="F78" s="54"/>
      <c r="G78" s="63"/>
      <c r="H78" s="63"/>
      <c r="I78" s="48"/>
      <c r="J78" s="48"/>
    </row>
    <row r="79" spans="1:10">
      <c r="A79" s="171" t="s">
        <v>148</v>
      </c>
      <c r="B79" s="171">
        <f t="shared" si="3"/>
        <v>1.86</v>
      </c>
      <c r="C79" s="59"/>
      <c r="D79" s="59"/>
      <c r="E79" s="59"/>
      <c r="F79" s="54"/>
      <c r="G79" s="63"/>
      <c r="H79" s="63"/>
      <c r="I79" s="48"/>
      <c r="J79" s="48"/>
    </row>
    <row r="80" spans="1:10">
      <c r="A80" s="171" t="s">
        <v>149</v>
      </c>
      <c r="B80" s="171">
        <f t="shared" si="3"/>
        <v>1.68</v>
      </c>
      <c r="C80" s="59"/>
      <c r="D80" s="59"/>
      <c r="E80" s="59"/>
      <c r="F80" s="54"/>
      <c r="G80" s="63"/>
      <c r="H80" s="63"/>
      <c r="I80" s="48"/>
      <c r="J80" s="48"/>
    </row>
    <row r="81" spans="1:11">
      <c r="A81" s="171" t="s">
        <v>154</v>
      </c>
      <c r="B81" s="171">
        <f t="shared" si="3"/>
        <v>1.86</v>
      </c>
      <c r="C81" s="59"/>
      <c r="D81" s="59"/>
      <c r="E81" s="59"/>
      <c r="F81" s="54"/>
      <c r="G81" s="63"/>
      <c r="H81" s="63"/>
      <c r="I81" s="48"/>
      <c r="J81" s="48"/>
    </row>
    <row r="82" spans="1:11">
      <c r="A82" s="171" t="s">
        <v>150</v>
      </c>
      <c r="B82" s="171">
        <f t="shared" si="3"/>
        <v>0.99</v>
      </c>
      <c r="C82" s="59"/>
      <c r="D82" s="59"/>
      <c r="E82" s="59"/>
      <c r="F82" s="54"/>
      <c r="G82" s="63"/>
      <c r="H82" s="63"/>
      <c r="I82" s="48"/>
      <c r="J82" s="48"/>
    </row>
    <row r="83" spans="1:11">
      <c r="A83" s="171" t="s">
        <v>151</v>
      </c>
      <c r="B83" s="171">
        <f t="shared" si="3"/>
        <v>0.96</v>
      </c>
      <c r="C83" s="59"/>
      <c r="D83" s="59"/>
      <c r="E83" s="59"/>
      <c r="F83" s="54"/>
      <c r="G83" s="63"/>
      <c r="H83" s="63"/>
      <c r="I83" s="48"/>
      <c r="J83" s="48"/>
    </row>
    <row r="84" spans="1:11">
      <c r="A84" s="54"/>
      <c r="B84" s="54"/>
      <c r="C84" s="59"/>
      <c r="D84" s="59"/>
      <c r="E84" s="59"/>
      <c r="F84" s="54"/>
      <c r="G84" s="63"/>
      <c r="H84" s="63"/>
      <c r="I84" s="48"/>
      <c r="J84" s="48"/>
    </row>
    <row r="85" spans="1:11">
      <c r="A85" s="54"/>
      <c r="B85" s="54"/>
      <c r="C85" s="59"/>
      <c r="D85" s="59"/>
      <c r="E85" s="59"/>
      <c r="F85" s="54"/>
      <c r="G85" s="63"/>
      <c r="H85" s="63"/>
      <c r="I85" s="48"/>
      <c r="J85" s="48"/>
    </row>
    <row r="86" spans="1:11" ht="15.75">
      <c r="A86" s="54"/>
      <c r="B86" s="54"/>
      <c r="C86" s="62"/>
      <c r="D86" s="59"/>
      <c r="E86" s="48"/>
      <c r="F86" s="48"/>
      <c r="G86" s="63"/>
    </row>
    <row r="87" spans="1:11" ht="15.75">
      <c r="A87" s="54"/>
      <c r="B87" s="58" t="s">
        <v>44</v>
      </c>
      <c r="C87" s="62"/>
      <c r="D87" s="60" t="s">
        <v>184</v>
      </c>
      <c r="E87" s="48"/>
      <c r="F87" s="58" t="s">
        <v>158</v>
      </c>
      <c r="G87" s="63"/>
      <c r="K87" s="197"/>
    </row>
    <row r="88" spans="1:11">
      <c r="A88" s="171" t="s">
        <v>145</v>
      </c>
      <c r="B88" s="171">
        <f>D11</f>
        <v>50.22</v>
      </c>
      <c r="C88" s="172" t="s">
        <v>45</v>
      </c>
      <c r="D88" s="172">
        <f>B76</f>
        <v>0.68</v>
      </c>
      <c r="E88" s="196" t="s">
        <v>47</v>
      </c>
      <c r="F88" s="171">
        <f>ROUND(B88*D88,2)</f>
        <v>34.15</v>
      </c>
      <c r="G88" s="64"/>
    </row>
    <row r="89" spans="1:11">
      <c r="A89" s="171" t="s">
        <v>146</v>
      </c>
      <c r="B89" s="171">
        <f>E12</f>
        <v>31.13</v>
      </c>
      <c r="C89" s="172" t="s">
        <v>45</v>
      </c>
      <c r="D89" s="172">
        <f t="shared" ref="D89:D95" si="4">B77</f>
        <v>0.95</v>
      </c>
      <c r="E89" s="196" t="s">
        <v>47</v>
      </c>
      <c r="F89" s="171">
        <f t="shared" ref="F89:F95" si="5">ROUND(B89*D89,2)</f>
        <v>29.57</v>
      </c>
      <c r="G89" s="64"/>
    </row>
    <row r="90" spans="1:11">
      <c r="A90" s="171" t="s">
        <v>147</v>
      </c>
      <c r="B90" s="171">
        <v>19.579999999999998</v>
      </c>
      <c r="C90" s="172" t="s">
        <v>45</v>
      </c>
      <c r="D90" s="172">
        <f t="shared" si="4"/>
        <v>1.73</v>
      </c>
      <c r="E90" s="196" t="s">
        <v>47</v>
      </c>
      <c r="F90" s="171">
        <f t="shared" si="5"/>
        <v>33.869999999999997</v>
      </c>
      <c r="G90" s="64"/>
    </row>
    <row r="91" spans="1:11">
      <c r="A91" s="171" t="s">
        <v>148</v>
      </c>
      <c r="B91" s="171">
        <v>49.13</v>
      </c>
      <c r="C91" s="172" t="s">
        <v>45</v>
      </c>
      <c r="D91" s="172">
        <f t="shared" si="4"/>
        <v>1.86</v>
      </c>
      <c r="E91" s="196" t="s">
        <v>47</v>
      </c>
      <c r="F91" s="171">
        <f t="shared" si="5"/>
        <v>91.38</v>
      </c>
      <c r="G91" s="64"/>
    </row>
    <row r="92" spans="1:11">
      <c r="A92" s="171" t="s">
        <v>149</v>
      </c>
      <c r="B92" s="171">
        <v>49.45</v>
      </c>
      <c r="C92" s="172" t="s">
        <v>45</v>
      </c>
      <c r="D92" s="172">
        <f t="shared" si="4"/>
        <v>1.68</v>
      </c>
      <c r="E92" s="196" t="s">
        <v>47</v>
      </c>
      <c r="F92" s="171">
        <f t="shared" si="5"/>
        <v>83.08</v>
      </c>
      <c r="G92" s="64"/>
    </row>
    <row r="93" spans="1:11">
      <c r="A93" s="171" t="s">
        <v>154</v>
      </c>
      <c r="B93" s="171">
        <v>17.52</v>
      </c>
      <c r="C93" s="172" t="s">
        <v>45</v>
      </c>
      <c r="D93" s="172">
        <f t="shared" si="4"/>
        <v>1.86</v>
      </c>
      <c r="E93" s="196" t="s">
        <v>47</v>
      </c>
      <c r="F93" s="171">
        <f t="shared" si="5"/>
        <v>32.590000000000003</v>
      </c>
      <c r="G93" s="64"/>
    </row>
    <row r="94" spans="1:11">
      <c r="A94" s="171" t="s">
        <v>150</v>
      </c>
      <c r="B94" s="171">
        <v>32.869999999999997</v>
      </c>
      <c r="C94" s="172" t="s">
        <v>45</v>
      </c>
      <c r="D94" s="172">
        <f t="shared" si="4"/>
        <v>0.99</v>
      </c>
      <c r="E94" s="196" t="s">
        <v>47</v>
      </c>
      <c r="F94" s="171">
        <f t="shared" si="5"/>
        <v>32.54</v>
      </c>
      <c r="G94" s="64"/>
    </row>
    <row r="95" spans="1:11">
      <c r="A95" s="171" t="s">
        <v>151</v>
      </c>
      <c r="B95" s="171">
        <v>36.200000000000003</v>
      </c>
      <c r="C95" s="172" t="s">
        <v>45</v>
      </c>
      <c r="D95" s="172">
        <f t="shared" si="4"/>
        <v>0.96</v>
      </c>
      <c r="E95" s="196" t="s">
        <v>47</v>
      </c>
      <c r="F95" s="171">
        <f t="shared" si="5"/>
        <v>34.75</v>
      </c>
      <c r="G95" s="64"/>
    </row>
    <row r="96" spans="1:11" ht="15.75">
      <c r="A96" s="54"/>
      <c r="B96" s="54"/>
      <c r="C96" s="62"/>
      <c r="D96" s="59"/>
      <c r="E96" s="171" t="s">
        <v>52</v>
      </c>
      <c r="F96" s="171">
        <f>ROUND(SUM(F88:F95),2)</f>
        <v>371.93</v>
      </c>
      <c r="G96" s="63"/>
      <c r="H96" s="63"/>
      <c r="I96" s="48"/>
      <c r="J96" s="48"/>
    </row>
    <row r="97" spans="1:10" ht="15.75">
      <c r="A97" s="54"/>
      <c r="B97" s="54"/>
      <c r="C97" s="62"/>
      <c r="D97" s="59"/>
      <c r="E97" s="54"/>
      <c r="F97" s="54"/>
      <c r="G97" s="63"/>
      <c r="H97" s="63"/>
      <c r="I97" s="48"/>
      <c r="J97" s="48"/>
    </row>
    <row r="98" spans="1:10" ht="15.75">
      <c r="A98" s="54"/>
      <c r="B98" s="54"/>
      <c r="C98" s="62"/>
      <c r="D98" s="59"/>
      <c r="E98" s="58" t="s">
        <v>52</v>
      </c>
      <c r="F98" s="58">
        <f>ROUND(SUM(H48,F96),2)</f>
        <v>422.67</v>
      </c>
      <c r="G98" s="63"/>
      <c r="H98" s="63"/>
      <c r="I98" s="48"/>
      <c r="J98" s="48"/>
    </row>
    <row r="99" spans="1:10" ht="15.75">
      <c r="A99" s="54"/>
      <c r="B99" s="54"/>
      <c r="C99" s="62"/>
      <c r="D99" s="59"/>
      <c r="E99" s="54"/>
      <c r="F99" s="63"/>
      <c r="G99" s="63"/>
      <c r="H99" s="63"/>
      <c r="I99" s="48"/>
      <c r="J99" s="48"/>
    </row>
    <row r="100" spans="1:10" ht="15.6" customHeight="1">
      <c r="A100" s="54"/>
      <c r="B100" s="59"/>
      <c r="C100" s="59"/>
      <c r="D100" s="59"/>
      <c r="E100" s="60" t="s">
        <v>167</v>
      </c>
      <c r="F100" s="59"/>
      <c r="G100" s="63"/>
      <c r="H100" s="48"/>
      <c r="I100" s="48"/>
      <c r="J100" s="48"/>
    </row>
    <row r="101" spans="1:10" ht="13.15" customHeight="1">
      <c r="A101" s="304" t="s">
        <v>176</v>
      </c>
      <c r="B101" s="304"/>
      <c r="C101" s="304"/>
      <c r="D101" s="305"/>
      <c r="E101" s="172">
        <f>ROUND(SUM(D20,H20),2)</f>
        <v>177.07</v>
      </c>
      <c r="F101" s="59"/>
      <c r="G101" s="63"/>
      <c r="H101" s="48"/>
      <c r="I101" s="48"/>
      <c r="J101" s="48"/>
    </row>
    <row r="102" spans="1:10" ht="12" customHeight="1">
      <c r="A102" s="304" t="s">
        <v>174</v>
      </c>
      <c r="B102" s="304"/>
      <c r="C102" s="304"/>
      <c r="D102" s="305"/>
      <c r="E102" s="172">
        <f>E20</f>
        <v>100.2</v>
      </c>
      <c r="F102" s="59"/>
      <c r="G102" s="63"/>
      <c r="H102" s="48"/>
      <c r="I102" s="48"/>
      <c r="J102" s="48"/>
    </row>
    <row r="103" spans="1:10" ht="12.6" customHeight="1">
      <c r="A103" s="304" t="s">
        <v>177</v>
      </c>
      <c r="B103" s="304"/>
      <c r="C103" s="304"/>
      <c r="D103" s="305"/>
      <c r="E103" s="172">
        <f>F20</f>
        <v>19.579999999999998</v>
      </c>
      <c r="F103" s="59"/>
      <c r="G103" s="63"/>
      <c r="H103" s="48"/>
      <c r="I103" s="48"/>
      <c r="J103" s="48"/>
    </row>
    <row r="104" spans="1:10" ht="11.45" customHeight="1">
      <c r="A104" s="304" t="s">
        <v>175</v>
      </c>
      <c r="B104" s="304"/>
      <c r="C104" s="304"/>
      <c r="D104" s="305"/>
      <c r="E104" s="172">
        <f>B126</f>
        <v>76.099999999999994</v>
      </c>
      <c r="F104" s="59"/>
      <c r="G104" s="63"/>
      <c r="H104" s="48"/>
      <c r="I104" s="48"/>
      <c r="J104" s="48"/>
    </row>
    <row r="105" spans="1:10" ht="15.75">
      <c r="A105" s="54"/>
      <c r="B105" s="54"/>
      <c r="C105" s="62"/>
      <c r="D105" s="59"/>
      <c r="E105" s="54"/>
      <c r="F105" s="54"/>
      <c r="G105" s="63"/>
      <c r="H105" s="63"/>
      <c r="I105" s="48"/>
      <c r="J105" s="48"/>
    </row>
    <row r="106" spans="1:10">
      <c r="A106" s="170"/>
      <c r="B106" s="170"/>
      <c r="C106" s="48"/>
      <c r="D106" s="48"/>
      <c r="E106" s="48"/>
      <c r="F106" s="48"/>
      <c r="G106" s="48"/>
      <c r="H106" s="48"/>
      <c r="I106" s="48"/>
      <c r="J106" s="48"/>
    </row>
    <row r="107" spans="1:10" ht="15.6" customHeight="1">
      <c r="A107" s="301" t="s">
        <v>181</v>
      </c>
      <c r="B107" s="301"/>
      <c r="C107" s="301"/>
      <c r="D107" s="301"/>
      <c r="E107" s="301"/>
      <c r="F107" s="301"/>
      <c r="G107" s="48"/>
      <c r="H107" s="48"/>
      <c r="I107" s="48"/>
      <c r="J107" s="48"/>
    </row>
    <row r="108" spans="1:10" ht="15.75">
      <c r="A108" s="48"/>
      <c r="B108" s="48"/>
      <c r="C108" s="62"/>
      <c r="D108" s="59"/>
      <c r="E108" s="48"/>
      <c r="F108" s="48"/>
      <c r="G108" s="48"/>
      <c r="H108" s="48"/>
      <c r="I108" s="48"/>
      <c r="J108" s="48"/>
    </row>
    <row r="109" spans="1:10">
      <c r="A109" s="48"/>
      <c r="B109" s="58" t="s">
        <v>178</v>
      </c>
      <c r="C109" s="58" t="s">
        <v>7</v>
      </c>
      <c r="D109" s="59"/>
      <c r="E109" s="48"/>
      <c r="F109" s="48"/>
      <c r="G109" s="48"/>
      <c r="H109" s="48"/>
      <c r="I109" s="48"/>
      <c r="J109" s="48"/>
    </row>
    <row r="110" spans="1:10">
      <c r="A110" s="208" t="s">
        <v>141</v>
      </c>
      <c r="B110" s="171">
        <v>0.15</v>
      </c>
      <c r="C110" s="171">
        <f t="shared" ref="C110:C113" si="6">ROUND(3.14*B110*B110,2)</f>
        <v>7.0000000000000007E-2</v>
      </c>
      <c r="D110" s="59"/>
      <c r="E110" s="48"/>
      <c r="F110" s="48"/>
      <c r="G110" s="48"/>
      <c r="H110" s="48"/>
      <c r="I110" s="48"/>
      <c r="J110" s="48"/>
    </row>
    <row r="111" spans="1:10">
      <c r="A111" s="208" t="s">
        <v>142</v>
      </c>
      <c r="B111" s="171">
        <v>0.2</v>
      </c>
      <c r="C111" s="171">
        <f t="shared" si="6"/>
        <v>0.13</v>
      </c>
      <c r="D111" s="59"/>
      <c r="E111" s="48"/>
      <c r="F111" s="48"/>
      <c r="G111" s="48"/>
      <c r="H111" s="48"/>
      <c r="I111" s="48"/>
      <c r="J111" s="48"/>
    </row>
    <row r="112" spans="1:10">
      <c r="A112" s="208" t="s">
        <v>143</v>
      </c>
      <c r="B112" s="171">
        <v>0.4</v>
      </c>
      <c r="C112" s="171">
        <f t="shared" si="6"/>
        <v>0.5</v>
      </c>
      <c r="D112" s="59"/>
      <c r="E112" s="48"/>
      <c r="F112" s="48"/>
      <c r="G112" s="48"/>
      <c r="H112" s="48"/>
      <c r="I112" s="48"/>
      <c r="J112" s="48"/>
    </row>
    <row r="113" spans="1:10">
      <c r="A113" s="208" t="s">
        <v>144</v>
      </c>
      <c r="B113" s="171">
        <v>0.5</v>
      </c>
      <c r="C113" s="171">
        <f t="shared" si="6"/>
        <v>0.79</v>
      </c>
      <c r="D113" s="59"/>
      <c r="E113" s="48"/>
      <c r="F113" s="48"/>
      <c r="G113" s="48"/>
      <c r="H113" s="48"/>
      <c r="I113" s="48"/>
      <c r="J113" s="48"/>
    </row>
    <row r="114" spans="1:10" ht="15.75">
      <c r="A114" s="48"/>
      <c r="B114" s="48"/>
      <c r="C114" s="62"/>
      <c r="D114" s="59"/>
      <c r="E114" s="48"/>
      <c r="F114" s="48"/>
      <c r="G114" s="48"/>
      <c r="H114" s="48"/>
      <c r="I114" s="48"/>
      <c r="J114" s="48"/>
    </row>
    <row r="115" spans="1:10" ht="15.75">
      <c r="B115" s="48"/>
      <c r="C115" s="62"/>
      <c r="D115" s="59"/>
      <c r="E115" s="54"/>
      <c r="F115" s="54"/>
      <c r="G115" s="48"/>
      <c r="H115" s="48"/>
      <c r="I115" s="48"/>
      <c r="J115" s="48"/>
    </row>
    <row r="116" spans="1:10" ht="15.75">
      <c r="A116" s="48"/>
      <c r="B116" s="58" t="s">
        <v>44</v>
      </c>
      <c r="C116" s="62"/>
      <c r="D116" s="60" t="s">
        <v>179</v>
      </c>
      <c r="E116" s="48"/>
      <c r="F116" s="60" t="s">
        <v>53</v>
      </c>
      <c r="G116" s="48"/>
      <c r="H116" s="48"/>
      <c r="I116" s="48"/>
      <c r="J116" s="48"/>
    </row>
    <row r="117" spans="1:10">
      <c r="A117" s="183" t="s">
        <v>119</v>
      </c>
      <c r="B117" s="171">
        <f>E101</f>
        <v>177.07</v>
      </c>
      <c r="C117" s="172" t="s">
        <v>45</v>
      </c>
      <c r="D117" s="172">
        <f>C110</f>
        <v>7.0000000000000007E-2</v>
      </c>
      <c r="E117" s="171" t="s">
        <v>47</v>
      </c>
      <c r="F117" s="171">
        <f>ROUND(B117*D117,2)</f>
        <v>12.39</v>
      </c>
      <c r="G117" s="48"/>
      <c r="H117" s="48"/>
      <c r="I117" s="48"/>
      <c r="J117" s="48"/>
    </row>
    <row r="118" spans="1:10" ht="15.75">
      <c r="A118" s="48"/>
      <c r="B118" s="48"/>
      <c r="C118" s="62"/>
      <c r="D118" s="59"/>
      <c r="E118" s="54"/>
      <c r="F118" s="54"/>
      <c r="G118" s="48"/>
      <c r="H118" s="48"/>
      <c r="I118" s="48"/>
      <c r="J118" s="48"/>
    </row>
    <row r="119" spans="1:10" ht="15.75">
      <c r="A119" s="48"/>
      <c r="B119" s="58" t="s">
        <v>44</v>
      </c>
      <c r="C119" s="62"/>
      <c r="D119" s="60" t="s">
        <v>180</v>
      </c>
      <c r="E119" s="48"/>
      <c r="F119" s="60" t="s">
        <v>53</v>
      </c>
      <c r="G119" s="48"/>
      <c r="H119" s="48"/>
      <c r="I119" s="48"/>
      <c r="J119" s="48"/>
    </row>
    <row r="120" spans="1:10">
      <c r="A120" s="183" t="s">
        <v>155</v>
      </c>
      <c r="B120" s="171">
        <f>E20</f>
        <v>100.2</v>
      </c>
      <c r="C120" s="172" t="s">
        <v>45</v>
      </c>
      <c r="D120" s="172">
        <f>C111</f>
        <v>0.13</v>
      </c>
      <c r="E120" s="171" t="s">
        <v>47</v>
      </c>
      <c r="F120" s="171">
        <f>ROUND(B120*D120,2)</f>
        <v>13.03</v>
      </c>
      <c r="G120" s="48"/>
      <c r="H120" s="48"/>
      <c r="I120" s="48"/>
      <c r="J120" s="48"/>
    </row>
    <row r="121" spans="1:10" ht="15.75">
      <c r="A121" s="48"/>
      <c r="B121" s="48"/>
      <c r="C121" s="62"/>
      <c r="D121" s="59"/>
      <c r="E121" s="54"/>
      <c r="F121" s="54"/>
      <c r="G121" s="48"/>
      <c r="H121" s="48"/>
      <c r="I121" s="48"/>
      <c r="J121" s="48"/>
    </row>
    <row r="122" spans="1:10" ht="15.75">
      <c r="A122" s="48"/>
      <c r="B122" s="58" t="s">
        <v>44</v>
      </c>
      <c r="C122" s="62"/>
      <c r="D122" s="60" t="s">
        <v>179</v>
      </c>
      <c r="E122" s="48"/>
      <c r="F122" s="60" t="s">
        <v>53</v>
      </c>
      <c r="G122" s="48"/>
      <c r="H122" s="54"/>
      <c r="I122" s="48"/>
      <c r="J122" s="48"/>
    </row>
    <row r="123" spans="1:10">
      <c r="A123" s="183" t="s">
        <v>156</v>
      </c>
      <c r="B123" s="171">
        <f>F20</f>
        <v>19.579999999999998</v>
      </c>
      <c r="C123" s="172" t="s">
        <v>45</v>
      </c>
      <c r="D123" s="172">
        <f>C112</f>
        <v>0.5</v>
      </c>
      <c r="E123" s="171" t="s">
        <v>47</v>
      </c>
      <c r="F123" s="171">
        <f>ROUND(B123*D123,2)</f>
        <v>9.7899999999999991</v>
      </c>
      <c r="G123" s="48"/>
      <c r="H123" s="54"/>
      <c r="I123" s="48"/>
      <c r="J123" s="48"/>
    </row>
    <row r="124" spans="1:10" ht="15" customHeight="1">
      <c r="A124" s="48"/>
      <c r="B124" s="48"/>
      <c r="C124" s="62"/>
      <c r="D124" s="59"/>
      <c r="E124" s="54"/>
      <c r="F124" s="54"/>
      <c r="G124" s="48"/>
      <c r="H124" s="48"/>
      <c r="I124" s="48"/>
      <c r="J124" s="48"/>
    </row>
    <row r="125" spans="1:10" ht="15" customHeight="1">
      <c r="A125" s="48"/>
      <c r="B125" s="58" t="s">
        <v>44</v>
      </c>
      <c r="C125" s="62"/>
      <c r="D125" s="60" t="s">
        <v>179</v>
      </c>
      <c r="E125" s="48"/>
      <c r="F125" s="60" t="s">
        <v>53</v>
      </c>
      <c r="G125" s="48"/>
      <c r="H125" s="48"/>
      <c r="I125" s="48"/>
      <c r="J125" s="48"/>
    </row>
    <row r="126" spans="1:10" ht="15" customHeight="1">
      <c r="A126" s="183" t="s">
        <v>163</v>
      </c>
      <c r="B126" s="171">
        <f>G20</f>
        <v>76.099999999999994</v>
      </c>
      <c r="C126" s="172" t="s">
        <v>45</v>
      </c>
      <c r="D126" s="172">
        <f>C113</f>
        <v>0.79</v>
      </c>
      <c r="E126" s="171" t="s">
        <v>47</v>
      </c>
      <c r="F126" s="171">
        <f>ROUND(B126*D126,2)</f>
        <v>60.12</v>
      </c>
      <c r="G126" s="48"/>
      <c r="H126" s="48"/>
      <c r="I126" s="48"/>
      <c r="J126" s="48"/>
    </row>
    <row r="127" spans="1:10" ht="15.75">
      <c r="A127" s="48"/>
      <c r="B127" s="48"/>
      <c r="C127" s="62"/>
      <c r="D127" s="59"/>
      <c r="E127" s="54"/>
      <c r="G127" s="48"/>
      <c r="H127" s="48"/>
      <c r="I127" s="48"/>
      <c r="J127" s="48"/>
    </row>
    <row r="128" spans="1:10" ht="15.75">
      <c r="A128" s="48"/>
      <c r="B128" s="48"/>
      <c r="C128" s="62"/>
      <c r="D128" s="59"/>
      <c r="E128" s="60" t="s">
        <v>52</v>
      </c>
      <c r="F128" s="58">
        <f>ROUND(SUM(F117,F120,F123,F126),2)</f>
        <v>95.33</v>
      </c>
      <c r="G128" s="48"/>
      <c r="H128" s="48"/>
      <c r="I128" s="48"/>
      <c r="J128" s="48"/>
    </row>
    <row r="129" spans="1:10" ht="15.75">
      <c r="A129" s="65" t="s">
        <v>54</v>
      </c>
      <c r="B129" s="48"/>
      <c r="C129" s="62"/>
      <c r="D129" s="59"/>
      <c r="E129" s="48"/>
      <c r="F129" s="48"/>
      <c r="G129" s="48"/>
      <c r="H129" s="48"/>
      <c r="I129" s="48"/>
      <c r="J129" s="48"/>
    </row>
    <row r="130" spans="1:10" ht="15.75">
      <c r="A130" s="48"/>
      <c r="B130" s="48"/>
      <c r="C130" s="62"/>
      <c r="D130" s="59"/>
      <c r="E130" s="48"/>
      <c r="F130" s="48"/>
      <c r="G130" s="48"/>
      <c r="H130" s="48"/>
      <c r="I130" s="48"/>
      <c r="J130" s="48"/>
    </row>
    <row r="131" spans="1:10" ht="24" customHeight="1">
      <c r="A131" s="172" t="s">
        <v>55</v>
      </c>
      <c r="C131" s="308" t="s">
        <v>164</v>
      </c>
      <c r="D131" s="308"/>
      <c r="E131" s="308"/>
      <c r="G131" s="172" t="s">
        <v>34</v>
      </c>
      <c r="H131" s="48"/>
      <c r="I131" s="48"/>
      <c r="J131" s="48"/>
    </row>
    <row r="132" spans="1:10">
      <c r="A132" s="171">
        <f>F98</f>
        <v>422.67</v>
      </c>
      <c r="B132" s="172" t="s">
        <v>56</v>
      </c>
      <c r="C132" s="309">
        <f>F128</f>
        <v>95.33</v>
      </c>
      <c r="D132" s="309"/>
      <c r="E132" s="309"/>
      <c r="F132" s="172" t="s">
        <v>47</v>
      </c>
      <c r="G132" s="58">
        <f>ROUND(A132-C132,2)</f>
        <v>327.33999999999997</v>
      </c>
      <c r="H132" s="48"/>
      <c r="I132" s="48"/>
      <c r="J132" s="48"/>
    </row>
    <row r="133" spans="1:10" ht="15.6" customHeight="1">
      <c r="A133" s="54"/>
      <c r="B133" s="59"/>
      <c r="C133" s="59"/>
      <c r="D133" s="59"/>
      <c r="E133" s="59"/>
      <c r="F133" s="59"/>
      <c r="G133" s="63"/>
      <c r="H133" s="48"/>
      <c r="I133" s="48"/>
      <c r="J133" s="48"/>
    </row>
    <row r="134" spans="1:10" ht="15.6" customHeight="1">
      <c r="A134" s="54"/>
      <c r="B134" s="59"/>
      <c r="C134" s="59"/>
      <c r="D134" s="59"/>
      <c r="E134" s="59"/>
      <c r="F134" s="59"/>
      <c r="G134" s="63"/>
      <c r="H134" s="48"/>
      <c r="I134" s="48"/>
      <c r="J134" s="48"/>
    </row>
    <row r="135" spans="1:10">
      <c r="A135" s="54"/>
      <c r="B135" s="59"/>
      <c r="C135" s="59"/>
      <c r="D135" s="59"/>
      <c r="E135" s="59"/>
      <c r="F135" s="59"/>
      <c r="G135" s="63"/>
      <c r="H135" s="48"/>
      <c r="I135" s="48"/>
      <c r="J135" s="48"/>
    </row>
    <row r="136" spans="1:10">
      <c r="A136" s="58" t="s">
        <v>92</v>
      </c>
      <c r="B136" s="59"/>
      <c r="C136" s="59"/>
      <c r="D136" s="59"/>
      <c r="E136" s="59"/>
      <c r="F136" s="59"/>
      <c r="G136" s="58" t="s">
        <v>99</v>
      </c>
      <c r="H136" s="48"/>
      <c r="I136" s="48"/>
      <c r="J136" s="48"/>
    </row>
    <row r="137" spans="1:10" ht="24.6" customHeight="1">
      <c r="A137" s="310" t="s">
        <v>95</v>
      </c>
      <c r="B137" s="310"/>
      <c r="C137" s="310"/>
      <c r="D137" s="310"/>
      <c r="E137" s="310"/>
      <c r="F137" s="311"/>
      <c r="G137" s="182">
        <v>3</v>
      </c>
      <c r="H137" s="48"/>
      <c r="I137" s="48"/>
      <c r="J137" s="48"/>
    </row>
    <row r="138" spans="1:10" ht="24.6" customHeight="1">
      <c r="A138" s="209" t="s">
        <v>182</v>
      </c>
      <c r="B138" s="184"/>
      <c r="C138" s="184"/>
      <c r="D138" s="184"/>
      <c r="E138" s="184"/>
      <c r="F138" s="184"/>
      <c r="G138" s="185"/>
      <c r="H138" s="48"/>
      <c r="I138" s="48"/>
      <c r="J138" s="48"/>
    </row>
    <row r="139" spans="1:10" ht="24.6" customHeight="1">
      <c r="A139" s="162"/>
      <c r="B139" s="162"/>
      <c r="C139" s="162"/>
      <c r="D139" s="162"/>
      <c r="E139" s="162"/>
      <c r="F139" s="162"/>
      <c r="G139" s="63"/>
      <c r="H139" s="48"/>
      <c r="I139" s="48"/>
      <c r="J139" s="48"/>
    </row>
    <row r="140" spans="1:10">
      <c r="A140" s="171" t="s">
        <v>169</v>
      </c>
      <c r="B140" s="59"/>
      <c r="C140" s="59"/>
      <c r="D140" s="59"/>
      <c r="E140" s="59"/>
      <c r="F140" s="59"/>
      <c r="G140" s="58" t="s">
        <v>99</v>
      </c>
      <c r="H140" s="48"/>
      <c r="I140" s="48"/>
      <c r="J140" s="48"/>
    </row>
    <row r="141" spans="1:10" ht="30" customHeight="1">
      <c r="A141" s="300" t="s">
        <v>96</v>
      </c>
      <c r="B141" s="300"/>
      <c r="C141" s="300"/>
      <c r="D141" s="300"/>
      <c r="E141" s="300"/>
      <c r="F141" s="300"/>
      <c r="G141" s="182">
        <v>1</v>
      </c>
      <c r="H141" s="48"/>
      <c r="I141" s="48"/>
      <c r="J141" s="48"/>
    </row>
    <row r="142" spans="1:10" ht="21.6" customHeight="1">
      <c r="A142" s="173" t="s">
        <v>133</v>
      </c>
      <c r="B142" s="162"/>
      <c r="C142" s="162"/>
      <c r="D142" s="162"/>
      <c r="E142" s="162"/>
      <c r="F142" s="162"/>
      <c r="G142" s="185"/>
      <c r="H142" s="48"/>
      <c r="I142" s="48"/>
      <c r="J142" s="48"/>
    </row>
    <row r="143" spans="1:10" ht="21.6" customHeight="1">
      <c r="A143" s="207"/>
      <c r="B143" s="162"/>
      <c r="C143" s="162"/>
      <c r="D143" s="162"/>
      <c r="E143" s="162"/>
      <c r="F143" s="162"/>
      <c r="G143" s="185"/>
      <c r="H143" s="48"/>
      <c r="I143" s="48"/>
      <c r="J143" s="48"/>
    </row>
    <row r="144" spans="1:10" ht="21.6" customHeight="1">
      <c r="A144" s="171" t="s">
        <v>170</v>
      </c>
      <c r="B144" s="162"/>
      <c r="C144" s="162"/>
      <c r="D144" s="162"/>
      <c r="E144" s="162"/>
      <c r="F144" s="162"/>
      <c r="G144" s="58" t="s">
        <v>99</v>
      </c>
      <c r="H144" s="48"/>
      <c r="I144" s="48"/>
      <c r="J144" s="48"/>
    </row>
    <row r="145" spans="1:10" ht="21.6" customHeight="1">
      <c r="A145" s="300" t="s">
        <v>188</v>
      </c>
      <c r="B145" s="300"/>
      <c r="C145" s="300"/>
      <c r="D145" s="300"/>
      <c r="E145" s="300"/>
      <c r="F145" s="300"/>
      <c r="G145" s="182">
        <v>1</v>
      </c>
      <c r="H145" s="48"/>
      <c r="I145" s="48"/>
      <c r="J145" s="48"/>
    </row>
    <row r="146" spans="1:10" ht="21.6" customHeight="1">
      <c r="A146" s="173" t="s">
        <v>129</v>
      </c>
      <c r="B146" s="162"/>
      <c r="C146" s="162"/>
      <c r="D146" s="162"/>
      <c r="E146" s="162"/>
      <c r="F146" s="162"/>
      <c r="G146" s="185"/>
      <c r="H146" s="48"/>
      <c r="I146" s="48"/>
      <c r="J146" s="48"/>
    </row>
    <row r="147" spans="1:10" ht="21.6" customHeight="1">
      <c r="A147" s="207"/>
      <c r="B147" s="162"/>
      <c r="C147" s="162"/>
      <c r="D147" s="162"/>
      <c r="E147" s="162"/>
      <c r="F147" s="162"/>
      <c r="G147" s="185"/>
      <c r="H147" s="48"/>
      <c r="I147" s="48"/>
      <c r="J147" s="48"/>
    </row>
    <row r="148" spans="1:10" ht="21.6" customHeight="1">
      <c r="A148" s="171" t="s">
        <v>93</v>
      </c>
      <c r="B148" s="162"/>
      <c r="C148" s="162"/>
      <c r="D148" s="162"/>
      <c r="E148" s="162"/>
      <c r="F148" s="162"/>
      <c r="G148" s="58" t="s">
        <v>99</v>
      </c>
      <c r="H148" s="48"/>
      <c r="I148" s="48"/>
      <c r="J148" s="48"/>
    </row>
    <row r="149" spans="1:10" ht="21.6" customHeight="1">
      <c r="A149" s="300" t="s">
        <v>204</v>
      </c>
      <c r="B149" s="300"/>
      <c r="C149" s="300"/>
      <c r="D149" s="300"/>
      <c r="E149" s="300"/>
      <c r="F149" s="300"/>
      <c r="G149" s="182">
        <v>3</v>
      </c>
      <c r="H149" s="48"/>
      <c r="I149" s="48"/>
      <c r="J149" s="48"/>
    </row>
    <row r="150" spans="1:10" ht="21.6" customHeight="1">
      <c r="A150" s="218" t="s">
        <v>189</v>
      </c>
      <c r="B150" s="162"/>
      <c r="C150" s="162"/>
      <c r="D150" s="162"/>
      <c r="E150" s="162"/>
      <c r="F150" s="162"/>
      <c r="G150" s="185"/>
      <c r="H150" s="48"/>
      <c r="I150" s="48"/>
      <c r="J150" s="48"/>
    </row>
    <row r="151" spans="1:10" ht="21.6" customHeight="1">
      <c r="A151" s="163"/>
      <c r="B151" s="162"/>
      <c r="C151" s="162"/>
      <c r="D151" s="162"/>
      <c r="E151" s="162"/>
      <c r="F151" s="162"/>
      <c r="G151" s="63"/>
      <c r="H151" s="48"/>
      <c r="I151" s="48"/>
      <c r="J151" s="48"/>
    </row>
    <row r="152" spans="1:10">
      <c r="A152" s="171" t="s">
        <v>94</v>
      </c>
      <c r="B152" s="162"/>
      <c r="C152" s="162"/>
      <c r="D152" s="162"/>
      <c r="E152" s="162"/>
      <c r="F152" s="162"/>
      <c r="G152" s="58" t="s">
        <v>99</v>
      </c>
      <c r="H152" s="48"/>
      <c r="I152" s="48"/>
      <c r="J152" s="48"/>
    </row>
    <row r="153" spans="1:10">
      <c r="A153" s="300" t="s">
        <v>98</v>
      </c>
      <c r="B153" s="300"/>
      <c r="C153" s="300"/>
      <c r="D153" s="300"/>
      <c r="E153" s="300"/>
      <c r="F153" s="300"/>
      <c r="G153" s="214">
        <f>SUM(G137,G141,G145)</f>
        <v>5</v>
      </c>
      <c r="H153" s="48"/>
      <c r="I153" s="48"/>
      <c r="J153" s="48"/>
    </row>
    <row r="154" spans="1:10">
      <c r="A154" s="173" t="s">
        <v>190</v>
      </c>
      <c r="B154" s="162"/>
      <c r="C154" s="162"/>
      <c r="D154" s="162"/>
      <c r="E154" s="162"/>
      <c r="F154" s="162"/>
      <c r="G154" s="215"/>
      <c r="H154" s="48"/>
      <c r="I154" s="48"/>
      <c r="J154" s="48"/>
    </row>
    <row r="155" spans="1:10">
      <c r="A155" s="163"/>
      <c r="B155" s="162"/>
      <c r="C155" s="162"/>
      <c r="D155" s="162"/>
      <c r="E155" s="162"/>
      <c r="F155" s="162"/>
      <c r="G155" s="63"/>
      <c r="H155" s="48"/>
      <c r="I155" s="48"/>
      <c r="J155" s="48"/>
    </row>
    <row r="156" spans="1:10">
      <c r="A156" s="171" t="s">
        <v>173</v>
      </c>
      <c r="B156" s="162"/>
      <c r="C156" s="162"/>
      <c r="D156" s="162"/>
      <c r="E156" s="162"/>
      <c r="F156" s="162"/>
      <c r="G156" s="58" t="s">
        <v>99</v>
      </c>
      <c r="H156" s="48"/>
      <c r="I156" s="48"/>
      <c r="J156" s="48"/>
    </row>
    <row r="157" spans="1:10" ht="21.6" customHeight="1">
      <c r="A157" s="300" t="s">
        <v>97</v>
      </c>
      <c r="B157" s="300"/>
      <c r="C157" s="300"/>
      <c r="D157" s="300"/>
      <c r="E157" s="300"/>
      <c r="F157" s="300"/>
      <c r="G157" s="60">
        <f>C20</f>
        <v>29</v>
      </c>
      <c r="H157" s="48"/>
      <c r="I157" s="48"/>
      <c r="J157" s="48"/>
    </row>
    <row r="158" spans="1:10">
      <c r="A158" s="54"/>
      <c r="B158" s="59"/>
      <c r="C158" s="59"/>
      <c r="D158" s="59"/>
      <c r="E158" s="59"/>
      <c r="F158" s="59"/>
      <c r="G158" s="63"/>
      <c r="H158" s="48"/>
      <c r="I158" s="48"/>
      <c r="J158" s="48"/>
    </row>
    <row r="159" spans="1:10">
      <c r="A159" s="54" t="s">
        <v>191</v>
      </c>
      <c r="B159" s="59"/>
      <c r="C159" s="59"/>
      <c r="D159" s="59"/>
      <c r="E159" s="59"/>
      <c r="F159" s="59"/>
      <c r="G159" s="63"/>
      <c r="H159" s="48"/>
      <c r="I159" s="48"/>
      <c r="J159" s="48"/>
    </row>
    <row r="160" spans="1:10" ht="15.75">
      <c r="A160" s="48"/>
      <c r="B160" s="48"/>
      <c r="C160" s="62"/>
      <c r="D160" s="54" t="s">
        <v>192</v>
      </c>
      <c r="E160" s="54"/>
      <c r="F160" s="54"/>
      <c r="G160" s="48"/>
      <c r="H160" s="48"/>
      <c r="I160" s="48"/>
      <c r="J160" s="48"/>
    </row>
    <row r="161" spans="1:10" s="66" customFormat="1" ht="12">
      <c r="A161" s="48"/>
      <c r="B161" s="54"/>
      <c r="C161" s="59"/>
      <c r="D161" s="59"/>
      <c r="E161" s="48"/>
      <c r="F161" s="48"/>
      <c r="G161" s="48"/>
      <c r="H161" s="48"/>
      <c r="I161" s="48"/>
      <c r="J161" s="48"/>
    </row>
    <row r="162" spans="1:10" ht="15.75">
      <c r="A162" s="48"/>
      <c r="B162" s="54"/>
      <c r="C162" s="62"/>
      <c r="D162" s="59"/>
      <c r="E162" s="48"/>
      <c r="F162" s="48"/>
      <c r="G162" s="48"/>
      <c r="H162" s="48"/>
      <c r="I162" s="48"/>
      <c r="J162" s="48"/>
    </row>
    <row r="163" spans="1:10" ht="15.75">
      <c r="A163" s="48"/>
      <c r="B163" s="54"/>
      <c r="C163" s="62"/>
      <c r="D163" s="59"/>
      <c r="E163" s="48"/>
      <c r="F163" s="48"/>
      <c r="G163" s="48"/>
      <c r="H163" s="48"/>
      <c r="I163" s="48"/>
      <c r="J163" s="48"/>
    </row>
    <row r="164" spans="1:10" ht="13.5" customHeight="1">
      <c r="A164" s="48"/>
      <c r="B164" s="48"/>
      <c r="C164" s="62"/>
      <c r="D164" s="59"/>
      <c r="E164" s="48"/>
      <c r="F164" s="48"/>
      <c r="G164" s="48"/>
      <c r="H164" s="48"/>
      <c r="I164" s="48"/>
      <c r="J164" s="48"/>
    </row>
    <row r="165" spans="1:10" ht="15.75">
      <c r="A165" s="48"/>
      <c r="B165" s="48"/>
      <c r="C165" s="62"/>
      <c r="D165" s="59"/>
      <c r="E165" s="48"/>
      <c r="F165" s="48"/>
      <c r="G165" s="48"/>
      <c r="H165" s="48"/>
      <c r="I165" s="48"/>
      <c r="J165" s="48"/>
    </row>
    <row r="166" spans="1:10">
      <c r="A166" s="48"/>
      <c r="B166" s="48"/>
      <c r="C166" s="48"/>
      <c r="D166" s="48"/>
      <c r="E166" s="48"/>
      <c r="F166" s="48"/>
      <c r="G166" s="48"/>
      <c r="H166" s="48"/>
      <c r="I166" s="48"/>
      <c r="J166" s="48"/>
    </row>
    <row r="167" spans="1:10">
      <c r="A167" s="48"/>
      <c r="B167" s="48"/>
      <c r="C167" s="48"/>
      <c r="D167" s="48"/>
      <c r="E167" s="48"/>
      <c r="F167" s="48"/>
      <c r="G167" s="48"/>
      <c r="H167" s="48"/>
      <c r="I167" s="48"/>
      <c r="J167" s="48"/>
    </row>
  </sheetData>
  <mergeCells count="28">
    <mergeCell ref="B7:H7"/>
    <mergeCell ref="B9:B10"/>
    <mergeCell ref="C9:C10"/>
    <mergeCell ref="B8:H8"/>
    <mergeCell ref="A23:F23"/>
    <mergeCell ref="B27:F27"/>
    <mergeCell ref="C28:C29"/>
    <mergeCell ref="A32:F32"/>
    <mergeCell ref="A37:F37"/>
    <mergeCell ref="A25:F25"/>
    <mergeCell ref="A43:F43"/>
    <mergeCell ref="A44:F44"/>
    <mergeCell ref="C131:E131"/>
    <mergeCell ref="C132:E132"/>
    <mergeCell ref="A137:F137"/>
    <mergeCell ref="A141:F141"/>
    <mergeCell ref="A107:F107"/>
    <mergeCell ref="A153:F153"/>
    <mergeCell ref="A157:F157"/>
    <mergeCell ref="B50:F50"/>
    <mergeCell ref="B53:D53"/>
    <mergeCell ref="B64:D64"/>
    <mergeCell ref="A101:D101"/>
    <mergeCell ref="A102:D102"/>
    <mergeCell ref="A103:D103"/>
    <mergeCell ref="A104:D104"/>
    <mergeCell ref="A145:F145"/>
    <mergeCell ref="A149:F149"/>
  </mergeCells>
  <phoneticPr fontId="16" type="noConversion"/>
  <pageMargins left="0.511811024" right="0.511811024" top="0.78740157499999996" bottom="0.78740157499999996" header="0.31496062000000002" footer="0.31496062000000002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Anexo IB-Planilha Orçamentaria</vt:lpstr>
      <vt:lpstr>Composição 1</vt:lpstr>
      <vt:lpstr>Anexo IC-Cronograma-Fisico</vt:lpstr>
      <vt:lpstr>Anexo ID-Composição do BDI</vt:lpstr>
      <vt:lpstr>Anexo IE-Memória de Calculo</vt:lpstr>
      <vt:lpstr>'Anexo IB-Planilha Orçamentaria'!Area_de_impressao</vt:lpstr>
      <vt:lpstr>'Anexo IC-Cronograma-Fisico'!Area_de_impressao</vt:lpstr>
      <vt:lpstr>'Anexo ID-Composição do BDI'!Area_de_impressao</vt:lpstr>
      <vt:lpstr>'Anexo IE-Memória de Calculo'!Area_de_impressao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Marcos Paulo</cp:lastModifiedBy>
  <cp:lastPrinted>2022-12-13T15:40:43Z</cp:lastPrinted>
  <dcterms:created xsi:type="dcterms:W3CDTF">2022-04-12T15:24:06Z</dcterms:created>
  <dcterms:modified xsi:type="dcterms:W3CDTF">2022-12-13T17:18:29Z</dcterms:modified>
</cp:coreProperties>
</file>